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kavaro-my.sharepoint.com/personal/kontakt_kavaro_pl/Documents/Dokumenty/KAVARO/Excel - Szkolenia/Ebooki/The most practical Excel guide - home edition/P5-Mortgage&amp;Loan calculator/"/>
    </mc:Choice>
  </mc:AlternateContent>
  <xr:revisionPtr revIDLastSave="130" documentId="11_F25DC773A252ABDACC1048EB215B7EE45ADE58EF" xr6:coauthVersionLast="47" xr6:coauthVersionMax="47" xr10:uidLastSave="{8582E99E-D62F-4C4F-826D-4C04CC6B6841}"/>
  <bookViews>
    <workbookView xWindow="-108" yWindow="-108" windowWidth="23256" windowHeight="12576" xr2:uid="{00000000-000D-0000-FFFF-FFFF00000000}"/>
  </bookViews>
  <sheets>
    <sheet name="Mortgage comparison" sheetId="1" r:id="rId1"/>
    <sheet name="Technic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2" i="2" s="1"/>
  <c r="C14" i="1"/>
  <c r="C11" i="1" l="1"/>
  <c r="G22" i="1" l="1"/>
  <c r="F22" i="1"/>
  <c r="G21" i="1"/>
  <c r="F21" i="1"/>
  <c r="G20" i="1"/>
  <c r="F20" i="1"/>
  <c r="G19" i="1"/>
  <c r="F19" i="1"/>
  <c r="G16" i="1"/>
  <c r="F16" i="1"/>
  <c r="G14" i="1"/>
  <c r="F14" i="1"/>
  <c r="G13" i="1"/>
  <c r="F13" i="1"/>
  <c r="G12" i="1"/>
  <c r="F12" i="1"/>
  <c r="G11" i="1"/>
  <c r="F11" i="1"/>
  <c r="E11" i="1"/>
  <c r="E14" i="1" s="1"/>
  <c r="D11" i="1"/>
  <c r="D12" i="1" s="1"/>
  <c r="E16" i="1" l="1"/>
  <c r="E12" i="1"/>
  <c r="E13" i="1" s="1"/>
  <c r="D14" i="1"/>
  <c r="C12" i="1"/>
  <c r="E19" i="1" l="1"/>
  <c r="E20" i="1" s="1"/>
  <c r="D13" i="1"/>
  <c r="D16" i="1"/>
  <c r="D19" i="1" s="1"/>
  <c r="C16" i="1"/>
  <c r="C13" i="1"/>
  <c r="B7" i="2" l="1"/>
  <c r="E21" i="1"/>
  <c r="E22" i="1" s="1"/>
  <c r="D20" i="1"/>
  <c r="D21" i="1"/>
  <c r="D22" i="1" s="1"/>
  <c r="C19" i="1"/>
  <c r="C20" i="1" l="1"/>
  <c r="B8" i="2" s="1"/>
  <c r="C21" i="1"/>
  <c r="C22" i="1" s="1"/>
</calcChain>
</file>

<file path=xl/sharedStrings.xml><?xml version="1.0" encoding="utf-8"?>
<sst xmlns="http://schemas.openxmlformats.org/spreadsheetml/2006/main" count="30" uniqueCount="29">
  <si>
    <t>Mortgage Comparison</t>
  </si>
  <si>
    <t>Mortgage Information</t>
  </si>
  <si>
    <t>Option #1</t>
  </si>
  <si>
    <t>Option #2</t>
  </si>
  <si>
    <t>Option #3</t>
  </si>
  <si>
    <t>Option #4</t>
  </si>
  <si>
    <t>Option #5</t>
  </si>
  <si>
    <t>Loan Amount</t>
  </si>
  <si>
    <t>Annual Interest Rate</t>
  </si>
  <si>
    <t>Term of Loan (in Years)</t>
  </si>
  <si>
    <t>PAYMENT</t>
  </si>
  <si>
    <t>Monthly Interest Rate</t>
  </si>
  <si>
    <t>Initial Monthly Interest</t>
  </si>
  <si>
    <t>Initial Monthly Principal</t>
  </si>
  <si>
    <t>Monthly Payment (PI)</t>
  </si>
  <si>
    <t>Extra Monthly Payment</t>
  </si>
  <si>
    <t>Total MONTHLY PAYMENT</t>
  </si>
  <si>
    <t>TOTALS</t>
  </si>
  <si>
    <t>Number of Payments</t>
  </si>
  <si>
    <t>Number of Years to Payoff</t>
  </si>
  <si>
    <t>Total Payments</t>
  </si>
  <si>
    <t>Total INTEREST</t>
  </si>
  <si>
    <t>Criteria</t>
  </si>
  <si>
    <t>Total interest</t>
  </si>
  <si>
    <t>Monthly payment</t>
  </si>
  <si>
    <t>The best option #</t>
  </si>
  <si>
    <t>Comparison criteria</t>
  </si>
  <si>
    <t>Based on chosen criteria</t>
  </si>
  <si>
    <t>Number of years to pay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</si>
</sst>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zł&quot;_-;\-* #,##0.00\ &quot;zł&quot;_-;_-* &quot;-&quot;??\ &quot;zł&quot;_-;_-@_-"/>
    <numFmt numFmtId="165" formatCode="0.000%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sz val="10"/>
      <name val="Arial"/>
      <family val="2"/>
    </font>
    <font>
      <b/>
      <sz val="11"/>
      <color indexed="9"/>
      <name val="Arial"/>
      <family val="2"/>
    </font>
    <font>
      <b/>
      <sz val="10"/>
      <name val="Arial"/>
      <family val="2"/>
    </font>
    <font>
      <b/>
      <sz val="12"/>
      <color indexed="23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Calibri Light"/>
      <family val="2"/>
      <scheme val="maj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0" tint="-0.2499465926084170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39" fontId="3" fillId="0" borderId="3" xfId="1" applyNumberFormat="1" applyFont="1" applyFill="1" applyBorder="1" applyAlignment="1" applyProtection="1">
      <alignment horizontal="right" vertical="center"/>
      <protection locked="0"/>
    </xf>
    <xf numFmtId="165" fontId="3" fillId="0" borderId="3" xfId="2" applyNumberFormat="1" applyFont="1" applyFill="1" applyBorder="1" applyAlignment="1" applyProtection="1">
      <alignment horizontal="right" vertical="center"/>
      <protection locked="0"/>
    </xf>
    <xf numFmtId="0" fontId="3" fillId="0" borderId="3" xfId="1" applyNumberFormat="1" applyFont="1" applyFill="1" applyBorder="1" applyAlignment="1" applyProtection="1">
      <alignment horizontal="right" vertical="center"/>
      <protection locked="0"/>
    </xf>
    <xf numFmtId="164" fontId="5" fillId="0" borderId="0" xfId="1" applyFont="1" applyFill="1" applyBorder="1" applyAlignment="1" applyProtection="1">
      <alignment horizontal="right" vertical="center"/>
    </xf>
    <xf numFmtId="0" fontId="6" fillId="0" borderId="2" xfId="0" applyFont="1" applyBorder="1" applyAlignment="1">
      <alignment horizontal="center" vertical="center"/>
    </xf>
    <xf numFmtId="165" fontId="3" fillId="0" borderId="0" xfId="2" applyNumberFormat="1" applyFont="1" applyFill="1" applyBorder="1" applyAlignment="1" applyProtection="1">
      <alignment horizontal="right" vertical="center"/>
    </xf>
    <xf numFmtId="39" fontId="3" fillId="0" borderId="0" xfId="1" applyNumberFormat="1" applyFont="1" applyFill="1" applyBorder="1" applyAlignment="1" applyProtection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 applyProtection="1">
      <alignment horizontal="right" vertical="center"/>
    </xf>
    <xf numFmtId="0" fontId="7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8" fillId="6" borderId="5" xfId="0" applyFont="1" applyFill="1" applyBorder="1" applyAlignment="1">
      <alignment horizontal="center" vertical="center" shrinkToFit="1"/>
    </xf>
    <xf numFmtId="0" fontId="0" fillId="3" borderId="0" xfId="0" applyFill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39" fontId="3" fillId="3" borderId="6" xfId="1" applyNumberFormat="1" applyFont="1" applyFill="1" applyBorder="1" applyAlignment="1" applyProtection="1">
      <alignment horizontal="right" vertical="center"/>
    </xf>
    <xf numFmtId="39" fontId="3" fillId="0" borderId="7" xfId="1" applyNumberFormat="1" applyFont="1" applyFill="1" applyBorder="1" applyAlignment="1" applyProtection="1">
      <alignment vertical="center"/>
      <protection locked="0"/>
    </xf>
    <xf numFmtId="0" fontId="0" fillId="0" borderId="8" xfId="0" applyBorder="1"/>
    <xf numFmtId="0" fontId="0" fillId="0" borderId="9" xfId="0" applyBorder="1"/>
    <xf numFmtId="0" fontId="9" fillId="7" borderId="10" xfId="0" applyFont="1" applyFill="1" applyBorder="1"/>
    <xf numFmtId="0" fontId="9" fillId="7" borderId="11" xfId="0" applyFont="1" applyFill="1" applyBorder="1"/>
    <xf numFmtId="0" fontId="0" fillId="8" borderId="10" xfId="0" applyFill="1" applyBorder="1"/>
    <xf numFmtId="0" fontId="0" fillId="8" borderId="11" xfId="0" applyFill="1" applyBorder="1"/>
    <xf numFmtId="0" fontId="3" fillId="0" borderId="0" xfId="1" applyNumberFormat="1" applyFont="1" applyFill="1" applyBorder="1" applyAlignment="1" applyProtection="1">
      <alignment horizontal="right" vertical="center"/>
      <protection locked="0"/>
    </xf>
    <xf numFmtId="0" fontId="0" fillId="0" borderId="3" xfId="0" applyBorder="1"/>
    <xf numFmtId="0" fontId="2" fillId="0" borderId="1" xfId="0" applyFont="1" applyBorder="1" applyAlignment="1">
      <alignment horizontal="center" vertical="center"/>
    </xf>
    <xf numFmtId="164" fontId="3" fillId="0" borderId="12" xfId="1" applyFont="1" applyFill="1" applyBorder="1" applyAlignment="1" applyProtection="1">
      <alignment horizontal="center" vertical="center"/>
    </xf>
    <xf numFmtId="164" fontId="3" fillId="0" borderId="4" xfId="1" applyFont="1" applyFill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Per cent" xfId="2" builtinId="5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510540</xdr:colOff>
      <xdr:row>0</xdr:row>
      <xdr:rowOff>0</xdr:rowOff>
    </xdr:from>
    <xdr:to>
      <xdr:col>6</xdr:col>
      <xdr:colOff>1043940</xdr:colOff>
      <xdr:row>1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6E7FF8-F15E-44C2-9B7D-F047E4F8F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3740" y="0"/>
          <a:ext cx="533400" cy="533400"/>
        </a:xfrm>
        <a:prstGeom prst="rect">
          <a:avLst/>
        </a:prstGeom>
      </xdr:spPr>
    </xdr:pic>
    <xdr:clientData/>
  </xdr:twoCellAnchor>
  <xdr:twoCellAnchor>
    <xdr:from>
      <xdr:col>7</xdr:col>
      <xdr:colOff>449580</xdr:colOff>
      <xdr:row>4</xdr:row>
      <xdr:rowOff>7620</xdr:rowOff>
    </xdr:from>
    <xdr:to>
      <xdr:col>12</xdr:col>
      <xdr:colOff>121920</xdr:colOff>
      <xdr:row>10</xdr:row>
      <xdr:rowOff>106680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F88F629-C058-427F-21B2-7DBA85EBD03E}"/>
            </a:ext>
          </a:extLst>
        </xdr:cNvPr>
        <xdr:cNvSpPr txBox="1"/>
      </xdr:nvSpPr>
      <xdr:spPr>
        <a:xfrm>
          <a:off x="8069580" y="1059180"/>
          <a:ext cx="3619500" cy="1211580"/>
        </a:xfrm>
        <a:prstGeom prst="rect">
          <a:avLst/>
        </a:prstGeom>
        <a:solidFill>
          <a:schemeClr val="bg1">
            <a:lumMod val="95000"/>
          </a:schemeClr>
        </a:solidFill>
        <a:ln w="127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i="1"/>
            <a:t>Note:</a:t>
          </a:r>
        </a:p>
        <a:p>
          <a:r>
            <a:rPr lang="en-US" sz="1400" i="1"/>
            <a:t>Fill in white cells in rows 6-8 and 15 only.</a:t>
          </a:r>
        </a:p>
        <a:p>
          <a:r>
            <a:rPr lang="en-US" sz="1400" i="1"/>
            <a:t>Choose the comparison criteria</a:t>
          </a:r>
          <a:r>
            <a:rPr lang="en-US" sz="1400" i="1" baseline="0"/>
            <a:t> in cell C3.</a:t>
          </a:r>
        </a:p>
        <a:p>
          <a:endParaRPr lang="en-US" sz="1400" i="1" baseline="0"/>
        </a:p>
        <a:p>
          <a:r>
            <a:rPr lang="en-US" sz="1400" i="1" baseline="0"/>
            <a:t>Extra Monthly Payment in row 15 is OPTIONAL!</a:t>
          </a:r>
          <a:endParaRPr lang="en-US" sz="1400" i="1"/>
        </a:p>
        <a:p>
          <a:endParaRPr lang="en-US" sz="14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2"/>
  <sheetViews>
    <sheetView showGridLines="0" tabSelected="1" workbookViewId="0">
      <selection activeCell="I13" sqref="I13"/>
    </sheetView>
  </sheetViews>
  <sheetFormatPr defaultRowHeight="14.4" x14ac:dyDescent="0.3"/>
  <cols>
    <col min="1" max="1" width="3.44140625" customWidth="1"/>
    <col min="2" max="2" width="29.88671875" customWidth="1"/>
    <col min="3" max="7" width="15.5546875" customWidth="1"/>
    <col min="9" max="9" width="22" customWidth="1"/>
  </cols>
  <sheetData>
    <row r="1" spans="2:7" ht="39" customHeight="1" thickBot="1" x14ac:dyDescent="0.35">
      <c r="B1" s="29" t="s">
        <v>0</v>
      </c>
      <c r="C1" s="29"/>
      <c r="D1" s="29"/>
      <c r="E1" s="29"/>
      <c r="F1" s="29"/>
      <c r="G1" s="29"/>
    </row>
    <row r="2" spans="2:7" ht="15" thickTop="1" x14ac:dyDescent="0.3">
      <c r="B2" s="1"/>
      <c r="C2" s="1"/>
      <c r="D2" s="1"/>
      <c r="E2" s="1"/>
      <c r="F2" s="1"/>
      <c r="G2" s="1"/>
    </row>
    <row r="3" spans="2:7" x14ac:dyDescent="0.3">
      <c r="B3" s="14" t="s">
        <v>26</v>
      </c>
      <c r="C3" s="30" t="s">
        <v>23</v>
      </c>
      <c r="D3" s="31"/>
      <c r="E3" s="7"/>
      <c r="F3" s="7"/>
      <c r="G3" s="7"/>
    </row>
    <row r="4" spans="2:7" x14ac:dyDescent="0.3">
      <c r="B4" s="27"/>
      <c r="C4" s="7"/>
      <c r="D4" s="7"/>
      <c r="E4" s="7"/>
      <c r="F4" s="7"/>
      <c r="G4" s="7"/>
    </row>
    <row r="5" spans="2:7" x14ac:dyDescent="0.3">
      <c r="B5" s="14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2:7" x14ac:dyDescent="0.3">
      <c r="B6" s="15" t="s">
        <v>7</v>
      </c>
      <c r="C6" s="4">
        <v>150000</v>
      </c>
      <c r="D6" s="4">
        <v>150000</v>
      </c>
      <c r="E6" s="4">
        <v>150000</v>
      </c>
      <c r="F6" s="4"/>
      <c r="G6" s="4"/>
    </row>
    <row r="7" spans="2:7" x14ac:dyDescent="0.3">
      <c r="B7" s="15" t="s">
        <v>8</v>
      </c>
      <c r="C7" s="5">
        <v>0.06</v>
      </c>
      <c r="D7" s="5">
        <v>5.5E-2</v>
      </c>
      <c r="E7" s="5">
        <v>5.5E-2</v>
      </c>
      <c r="F7" s="5"/>
      <c r="G7" s="5"/>
    </row>
    <row r="8" spans="2:7" x14ac:dyDescent="0.3">
      <c r="B8" s="15" t="s">
        <v>9</v>
      </c>
      <c r="C8" s="6">
        <v>30</v>
      </c>
      <c r="D8" s="6">
        <v>25</v>
      </c>
      <c r="E8" s="6">
        <v>30</v>
      </c>
      <c r="F8" s="6"/>
      <c r="G8" s="6"/>
    </row>
    <row r="9" spans="2:7" x14ac:dyDescent="0.3">
      <c r="B9" s="27"/>
      <c r="C9" s="7"/>
      <c r="D9" s="7"/>
      <c r="E9" s="7"/>
      <c r="F9" s="7"/>
      <c r="G9" s="7"/>
    </row>
    <row r="10" spans="2:7" ht="15.6" x14ac:dyDescent="0.3">
      <c r="B10" s="16" t="s">
        <v>10</v>
      </c>
      <c r="C10" s="8"/>
      <c r="D10" s="8"/>
      <c r="E10" s="8"/>
      <c r="F10" s="8"/>
      <c r="G10" s="8"/>
    </row>
    <row r="11" spans="2:7" x14ac:dyDescent="0.3">
      <c r="B11" s="3" t="s">
        <v>11</v>
      </c>
      <c r="C11" s="9">
        <f>IF(COUNTA(C6,C7,C8)&lt;3," - ",((1+C7)^(1/12))-1)</f>
        <v>4.8675505653430484E-3</v>
      </c>
      <c r="D11" s="9">
        <f>IF(COUNTA(D6,D7,D8)&lt;3," - ",((1+D7)^(1/12))-1)</f>
        <v>4.471698917043021E-3</v>
      </c>
      <c r="E11" s="9">
        <f>IF(COUNTA(E6,E7,E8)&lt;3," - ",((1+E7)^(1/12))-1)</f>
        <v>4.471698917043021E-3</v>
      </c>
      <c r="F11" s="9" t="str">
        <f>IF(COUNTA(F6,F7,F8)&lt;3," - ",((1+F7)^(1/12))-1)</f>
        <v xml:space="preserve"> - </v>
      </c>
      <c r="G11" s="9" t="str">
        <f>IF(COUNTA(G6,G7,G8)&lt;3," - ",((1+G7)^(1/12))-1)</f>
        <v xml:space="preserve"> - </v>
      </c>
    </row>
    <row r="12" spans="2:7" x14ac:dyDescent="0.3">
      <c r="B12" s="17" t="s">
        <v>12</v>
      </c>
      <c r="C12" s="10">
        <f>IF(COUNTA(C6,C7,C8)&lt;3," - ",C11*C6)</f>
        <v>730.13258480145726</v>
      </c>
      <c r="D12" s="10">
        <f>IF(COUNTA(D6,D7,D8)&lt;3," - ",D11*D6)</f>
        <v>670.75483755645314</v>
      </c>
      <c r="E12" s="10">
        <f>IF(COUNTA(E6,E7,E8)&lt;3," - ",E11*E6)</f>
        <v>670.75483755645314</v>
      </c>
      <c r="F12" s="10" t="str">
        <f>IF(COUNTA(F6,F7,F8)&lt;3," - ",F11*F6)</f>
        <v xml:space="preserve"> - </v>
      </c>
      <c r="G12" s="10" t="str">
        <f>IF(COUNTA(G6,G7,G8)&lt;3," - ",G11*G6)</f>
        <v xml:space="preserve"> - </v>
      </c>
    </row>
    <row r="13" spans="2:7" x14ac:dyDescent="0.3">
      <c r="B13" s="17" t="s">
        <v>13</v>
      </c>
      <c r="C13" s="10">
        <f>IF(COUNTA(C6,C7,C8)&lt;3," - ",C14-C12)</f>
        <v>153.92304068588317</v>
      </c>
      <c r="D13" s="10">
        <f>IF(COUNTA(D6,D7,D8)&lt;3," - ",D14-D12)</f>
        <v>238.41496472585595</v>
      </c>
      <c r="E13" s="10">
        <f>IF(COUNTA(E6,E7,E8)&lt;3," - ",E14-E12)</f>
        <v>168.36421657822621</v>
      </c>
      <c r="F13" s="10" t="str">
        <f>IF(COUNTA(F6,F7,F8)&lt;3," - ",F14-F12)</f>
        <v xml:space="preserve"> - </v>
      </c>
      <c r="G13" s="10" t="str">
        <f>IF(COUNTA(G6,G7,G8)&lt;3," - ",G14-G12)</f>
        <v xml:space="preserve"> - </v>
      </c>
    </row>
    <row r="14" spans="2:7" x14ac:dyDescent="0.3">
      <c r="B14" s="3" t="s">
        <v>14</v>
      </c>
      <c r="C14" s="10">
        <f>IF(COUNTA(C6,C7,C8)&lt;3," - ",PMT(C11,C8*12,-C6))</f>
        <v>884.05562548734042</v>
      </c>
      <c r="D14" s="10">
        <f>IF(COUNTA(D6,D7,D8)&lt;3," - ",PMT(D11,D8*12,-D6))</f>
        <v>909.16980228230909</v>
      </c>
      <c r="E14" s="10">
        <f>IF(COUNTA(E6,E7,E8)&lt;3," - ",PMT(E11,E8*12,-E6))</f>
        <v>839.11905413467935</v>
      </c>
      <c r="F14" s="10" t="str">
        <f>IF(COUNTA(F6,F7,F8)&lt;3," - ",PMT(F11,F8*12,-F6))</f>
        <v xml:space="preserve"> - </v>
      </c>
      <c r="G14" s="10" t="str">
        <f>IF(COUNTA(G6,G7,G8)&lt;3," - ",PMT(G11,G8*12,-G6))</f>
        <v xml:space="preserve"> - </v>
      </c>
    </row>
    <row r="15" spans="2:7" x14ac:dyDescent="0.3">
      <c r="B15" s="15" t="s">
        <v>15</v>
      </c>
      <c r="C15" s="20"/>
      <c r="D15" s="20"/>
      <c r="E15" s="20"/>
      <c r="F15" s="20"/>
      <c r="G15" s="20"/>
    </row>
    <row r="16" spans="2:7" x14ac:dyDescent="0.3">
      <c r="B16" s="18" t="s">
        <v>16</v>
      </c>
      <c r="C16" s="19">
        <f>IF(COUNTA(C6,C7,C8)&lt;3," - ",C14+C15)</f>
        <v>884.05562548734042</v>
      </c>
      <c r="D16" s="19">
        <f>IF(COUNTA(D6,D7,D8)&lt;3," - ",D14+D15)</f>
        <v>909.16980228230909</v>
      </c>
      <c r="E16" s="19">
        <f>IF(COUNTA(E6,E7,E8)&lt;3," - ",E14+E15)</f>
        <v>839.11905413467935</v>
      </c>
      <c r="F16" s="19" t="str">
        <f>IF(COUNTA(F6,F7,F8)&lt;3," - ",F14+F15)</f>
        <v xml:space="preserve"> - </v>
      </c>
      <c r="G16" s="19" t="str">
        <f>IF(COUNTA(G6,G7,G8)&lt;3," - ",G14+G15)</f>
        <v xml:space="preserve"> - </v>
      </c>
    </row>
    <row r="17" spans="2:7" x14ac:dyDescent="0.3">
      <c r="B17" s="11"/>
      <c r="C17" s="12"/>
      <c r="D17" s="11"/>
      <c r="E17" s="11"/>
      <c r="F17" s="11"/>
      <c r="G17" s="11"/>
    </row>
    <row r="18" spans="2:7" ht="15.6" x14ac:dyDescent="0.3">
      <c r="B18" s="16" t="s">
        <v>17</v>
      </c>
      <c r="C18" s="8"/>
      <c r="D18" s="8"/>
      <c r="E18" s="8"/>
      <c r="F18" s="8"/>
      <c r="G18" s="8"/>
    </row>
    <row r="19" spans="2:7" x14ac:dyDescent="0.3">
      <c r="B19" s="3" t="s">
        <v>18</v>
      </c>
      <c r="C19" s="13">
        <f>IF(COUNTA(C6,C7,C8)&lt;3," - ",NPER(C11,-C16,C6))</f>
        <v>359.99999999999994</v>
      </c>
      <c r="D19" s="13">
        <f>IF(COUNTA(D6,D7,D8)&lt;3," - ",NPER(D11,-D16,D6))</f>
        <v>299.99999999999994</v>
      </c>
      <c r="E19" s="13">
        <f>IF(COUNTA(E6,E7,E8)&lt;3," - ",NPER(E11,-E16,E6))</f>
        <v>360</v>
      </c>
      <c r="F19" s="13" t="str">
        <f>IF(COUNTA(F6,F7,F8)&lt;3," - ",NPER(F11,-F16,F6))</f>
        <v xml:space="preserve"> - </v>
      </c>
      <c r="G19" s="13" t="str">
        <f>IF(COUNTA(G6,G7,G8)&lt;3," - ",NPER(G11,-G16,G6))</f>
        <v xml:space="preserve"> - </v>
      </c>
    </row>
    <row r="20" spans="2:7" x14ac:dyDescent="0.3">
      <c r="B20" s="3" t="s">
        <v>19</v>
      </c>
      <c r="C20" s="13">
        <f>IF(COUNTA(C6,C7,C8)&lt;3," - ",C19/12)</f>
        <v>29.999999999999996</v>
      </c>
      <c r="D20" s="13">
        <f>IF(COUNTA(D6,D7,D8)&lt;3," - ",D19/12)</f>
        <v>24.999999999999996</v>
      </c>
      <c r="E20" s="13">
        <f>IF(COUNTA(E6,E7,E8)&lt;3," - ",E19/12)</f>
        <v>30</v>
      </c>
      <c r="F20" s="13" t="str">
        <f>IF(COUNTA(F6,F7,F8)&lt;3," - ",F19/12)</f>
        <v xml:space="preserve"> - </v>
      </c>
      <c r="G20" s="13" t="str">
        <f>IF(COUNTA(G6,G7,G8)&lt;3," - ",G19/12)</f>
        <v xml:space="preserve"> - </v>
      </c>
    </row>
    <row r="21" spans="2:7" x14ac:dyDescent="0.3">
      <c r="B21" s="3" t="s">
        <v>20</v>
      </c>
      <c r="C21" s="10">
        <f>IF(COUNTA(C6,C7,C8)&lt;3," - ",C19*C16)</f>
        <v>318260.02517544251</v>
      </c>
      <c r="D21" s="10">
        <f>IF(COUNTA(D6,D7,D8)&lt;3," - ",D19*D16)</f>
        <v>272750.9406846927</v>
      </c>
      <c r="E21" s="10">
        <f>IF(COUNTA(E6,E7,E8)&lt;3," - ",E19*E16)</f>
        <v>302082.85948848457</v>
      </c>
      <c r="F21" s="10" t="str">
        <f>IF(COUNTA(F6,F7,F8)&lt;3," - ",F19*F16)</f>
        <v xml:space="preserve"> - </v>
      </c>
      <c r="G21" s="10" t="str">
        <f>IF(COUNTA(G6,G7,G8)&lt;3," - ",G19*G16)</f>
        <v xml:space="preserve"> - </v>
      </c>
    </row>
    <row r="22" spans="2:7" x14ac:dyDescent="0.3">
      <c r="B22" s="18" t="s">
        <v>21</v>
      </c>
      <c r="C22" s="19">
        <f>IF(COUNTA(C6,C7,C8)&lt;3," - ",C21-C6)</f>
        <v>168260.02517544251</v>
      </c>
      <c r="D22" s="19">
        <f>IF(COUNTA(D6,D7,D8)&lt;3," - ",D21-D6)</f>
        <v>122750.9406846927</v>
      </c>
      <c r="E22" s="19">
        <f>IF(COUNTA(E6,E7,E8)&lt;3," - ",E21-E6)</f>
        <v>152082.85948848457</v>
      </c>
      <c r="F22" s="19" t="str">
        <f>IF(COUNTA(F6,F7,F8)&lt;3," - ",F21-F6)</f>
        <v xml:space="preserve"> - </v>
      </c>
      <c r="G22" s="19" t="str">
        <f>IF(COUNTA(G6,G7,G8)&lt;3," - ",G21-G6)</f>
        <v xml:space="preserve"> - </v>
      </c>
    </row>
  </sheetData>
  <mergeCells count="2">
    <mergeCell ref="B1:G1"/>
    <mergeCell ref="C3:D3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285A7FCF-0EB5-4C0D-9D36-37CE7B60CC43}">
            <xm:f>COLUMN()-2 = Technical!$B$2</xm:f>
            <x14:dxf>
              <fill>
                <patternFill>
                  <bgColor theme="9"/>
                </patternFill>
              </fill>
            </x14:dxf>
          </x14:cfRule>
          <xm:sqref>C5:G5</xm:sqref>
        </x14:conditionalFormatting>
        <x14:conditionalFormatting xmlns:xm="http://schemas.microsoft.com/office/excel/2006/main">
          <x14:cfRule type="expression" priority="4" id="{17BFCC18-60A9-4AE7-B1D7-D9610AE1EB6F}">
            <xm:f>COLUMN()-2 = Technical!$B$2</xm:f>
            <x14:dxf>
              <fill>
                <patternFill>
                  <bgColor theme="9" tint="0.79998168889431442"/>
                </patternFill>
              </fill>
            </x14:dxf>
          </x14:cfRule>
          <xm:sqref>C6:G8</xm:sqref>
        </x14:conditionalFormatting>
        <x14:conditionalFormatting xmlns:xm="http://schemas.microsoft.com/office/excel/2006/main">
          <x14:cfRule type="expression" priority="3" id="{3E339090-6432-42D0-A800-BEB6D89BF8E8}">
            <xm:f>COLUMN()-2 = Technical!$B$2</xm:f>
            <x14:dxf>
              <fill>
                <patternFill>
                  <bgColor theme="9" tint="0.79998168889431442"/>
                </patternFill>
              </fill>
            </x14:dxf>
          </x14:cfRule>
          <xm:sqref>C11:G15</xm:sqref>
        </x14:conditionalFormatting>
        <x14:conditionalFormatting xmlns:xm="http://schemas.microsoft.com/office/excel/2006/main">
          <x14:cfRule type="expression" priority="6" id="{40A410E2-8F72-477A-87E3-5D7A64010860}">
            <xm:f>COLUMN()-2 = Technical!$B$2</xm:f>
            <x14:dxf>
              <fill>
                <patternFill>
                  <bgColor theme="9" tint="0.79998168889431442"/>
                </patternFill>
              </fill>
            </x14:dxf>
          </x14:cfRule>
          <xm:sqref>C19:G21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3CE96D-3171-4B8E-9D21-0BAAA3CC537D}">
          <x14:formula1>
            <xm:f>Technical!$A$6:$A$8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E8A45-3E08-431F-8B91-68B580918154}">
  <dimension ref="A2:B8"/>
  <sheetViews>
    <sheetView workbookViewId="0">
      <selection activeCell="B19" sqref="B19"/>
    </sheetView>
  </sheetViews>
  <sheetFormatPr defaultRowHeight="14.4" x14ac:dyDescent="0.3"/>
  <cols>
    <col min="1" max="1" width="24.44140625" customWidth="1"/>
    <col min="2" max="2" width="21.44140625" customWidth="1"/>
  </cols>
  <sheetData>
    <row r="2" spans="1:2" x14ac:dyDescent="0.3">
      <c r="A2" s="23" t="s">
        <v>27</v>
      </c>
      <c r="B2" s="28">
        <f>VLOOKUP('Mortgage comparison'!$C$3, $A$5:$B$8, 2, 0)</f>
        <v>2</v>
      </c>
    </row>
    <row r="5" spans="1:2" x14ac:dyDescent="0.3">
      <c r="A5" s="23" t="s">
        <v>22</v>
      </c>
      <c r="B5" s="24" t="s">
        <v>25</v>
      </c>
    </row>
    <row r="6" spans="1:2" x14ac:dyDescent="0.3">
      <c r="A6" s="25" t="s">
        <v>23</v>
      </c>
      <c r="B6" s="26">
        <f>MATCH(MIN('Mortgage comparison'!$C$22:$G$22), 'Mortgage comparison'!$C$22:$G$22, 0)</f>
        <v>2</v>
      </c>
    </row>
    <row r="7" spans="1:2" x14ac:dyDescent="0.3">
      <c r="A7" s="21" t="s">
        <v>24</v>
      </c>
      <c r="B7" s="22">
        <f>MATCH(MIN('Mortgage comparison'!$C$16:$G$16), 'Mortgage comparison'!$C$16:$G$16, 0)</f>
        <v>3</v>
      </c>
    </row>
    <row r="8" spans="1:2" x14ac:dyDescent="0.3">
      <c r="A8" s="25" t="s">
        <v>28</v>
      </c>
      <c r="B8" s="26">
        <f>MATCH(MIN('Mortgage comparison'!$C$20:$G$20), 'Mortgage comparison'!$C$20:$G$20, 0)</f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Mortgage comparison</vt:lpstr>
      <vt:lpstr>Technical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Turboszkolenia.pl; Rafal Halasa</dc:creator>
  <cp:lastModifiedBy>Rafał Hałasa</cp:lastModifiedBy>
  <dcterms:created xsi:type="dcterms:W3CDTF">2015-06-05T18:17:20Z</dcterms:created>
  <dcterms:modified xsi:type="dcterms:W3CDTF">2026-01-28T10:41:02Z</dcterms:modified>
</cp:coreProperties>
</file>