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kavaro-my.sharepoint.com/personal/kontakt_kavaro_pl/Documents/Dokumenty/KAVARO/Excel - Szkolenia/Ebooki/The most practical Excel guide - home edition/P3-Travel planners/"/>
    </mc:Choice>
  </mc:AlternateContent>
  <xr:revisionPtr revIDLastSave="752" documentId="13_ncr:1_{CC8E4C63-E1D9-4392-8162-9528D78D31A7}" xr6:coauthVersionLast="47" xr6:coauthVersionMax="47" xr10:uidLastSave="{9E5C21C8-9A31-467A-B2BA-FFD6C8E4DCF0}"/>
  <bookViews>
    <workbookView xWindow="-108" yWindow="-108" windowWidth="23256" windowHeight="12576" xr2:uid="{00000000-000D-0000-FFFF-FFFF00000000}"/>
  </bookViews>
  <sheets>
    <sheet name="Summary" sheetId="45" r:id="rId1"/>
    <sheet name="Travel financials" sheetId="43" r:id="rId2"/>
    <sheet name="Technical" sheetId="44" r:id="rId3"/>
  </sheets>
  <definedNames>
    <definedName name="categoryLIST">CAT_LIST[categories]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43" l="1"/>
  <c r="I15" i="43"/>
  <c r="I19" i="43"/>
  <c r="I25" i="43"/>
  <c r="I13" i="43"/>
  <c r="C7" i="45"/>
  <c r="C5" i="45"/>
  <c r="C4" i="45"/>
  <c r="A13" i="43"/>
  <c r="A14" i="43"/>
  <c r="A15" i="43"/>
  <c r="A16" i="43"/>
  <c r="A17" i="43"/>
  <c r="A18" i="43"/>
  <c r="A19" i="43"/>
  <c r="A20" i="43"/>
  <c r="A21" i="43"/>
  <c r="A22" i="43"/>
  <c r="A23" i="43"/>
  <c r="A24" i="43"/>
  <c r="A25" i="43"/>
  <c r="E23" i="43"/>
  <c r="F23" i="43" s="1"/>
  <c r="C6" i="43" l="1"/>
  <c r="E13" i="43"/>
  <c r="F13" i="43" s="1"/>
  <c r="J13" i="43" s="1"/>
  <c r="E14" i="43"/>
  <c r="F14" i="43" s="1"/>
  <c r="E15" i="43"/>
  <c r="F15" i="43" s="1"/>
  <c r="J15" i="43" s="1"/>
  <c r="E16" i="43"/>
  <c r="F16" i="43" s="1"/>
  <c r="E17" i="43"/>
  <c r="F17" i="43" s="1"/>
  <c r="E18" i="43"/>
  <c r="F18" i="43" s="1"/>
  <c r="E19" i="43"/>
  <c r="F19" i="43" s="1"/>
  <c r="J19" i="43" s="1"/>
  <c r="E20" i="43"/>
  <c r="F20" i="43" s="1"/>
  <c r="E21" i="43"/>
  <c r="F21" i="43" s="1"/>
  <c r="E22" i="43"/>
  <c r="F22" i="43" s="1"/>
  <c r="E24" i="43"/>
  <c r="F24" i="43" s="1"/>
  <c r="E25" i="43"/>
  <c r="F25" i="43" s="1"/>
  <c r="J25" i="43" s="1"/>
  <c r="H20" i="43"/>
  <c r="I20" i="43" s="1"/>
  <c r="E3" i="44"/>
  <c r="K15" i="43"/>
  <c r="K17" i="43"/>
  <c r="K18" i="43"/>
  <c r="K19" i="43"/>
  <c r="K20" i="43"/>
  <c r="K21" i="43"/>
  <c r="K22" i="43"/>
  <c r="K23" i="43"/>
  <c r="K24" i="43"/>
  <c r="K25" i="43"/>
  <c r="J20" i="43" l="1"/>
  <c r="E2" i="44"/>
  <c r="C6" i="45"/>
  <c r="H21" i="43"/>
  <c r="I21" i="43" s="1"/>
  <c r="J21" i="43" s="1"/>
  <c r="H16" i="43"/>
  <c r="H14" i="43"/>
  <c r="I14" i="43" s="1"/>
  <c r="J14" i="43" s="1"/>
  <c r="H17" i="43" l="1"/>
  <c r="I17" i="43" s="1"/>
  <c r="J17" i="43" s="1"/>
  <c r="I16" i="43"/>
  <c r="J16" i="43" s="1"/>
  <c r="K14" i="43"/>
  <c r="H22" i="43"/>
  <c r="I22" i="43" s="1"/>
  <c r="J22" i="43" s="1"/>
  <c r="K16" i="43" l="1"/>
  <c r="E8" i="44" s="1"/>
  <c r="H23" i="43"/>
  <c r="I23" i="43" s="1"/>
  <c r="J23" i="43" s="1"/>
  <c r="H24" i="43" l="1"/>
  <c r="I24" i="43" s="1"/>
  <c r="J24" i="43" s="1"/>
  <c r="H18" i="43" l="1"/>
  <c r="I18" i="43" s="1"/>
  <c r="J18" i="43" s="1"/>
  <c r="E5" i="44" l="1"/>
  <c r="E6" i="44" s="1"/>
  <c r="E7" i="44" l="1"/>
</calcChain>
</file>

<file path=xl/sharedStrings.xml><?xml version="1.0" encoding="utf-8"?>
<sst xmlns="http://schemas.openxmlformats.org/spreadsheetml/2006/main" count="96" uniqueCount="54">
  <si>
    <t>hotel</t>
  </si>
  <si>
    <t>PLAN</t>
  </si>
  <si>
    <t>ACTUAL</t>
  </si>
  <si>
    <t>Destination</t>
  </si>
  <si>
    <t>Departure</t>
  </si>
  <si>
    <t>Return</t>
  </si>
  <si>
    <t>Puerto Rico</t>
  </si>
  <si>
    <t>No</t>
  </si>
  <si>
    <t>bus</t>
  </si>
  <si>
    <t>breakfasts</t>
  </si>
  <si>
    <t>public transport</t>
  </si>
  <si>
    <t>other</t>
  </si>
  <si>
    <t>taxi</t>
  </si>
  <si>
    <t>suvenirs</t>
  </si>
  <si>
    <t>entrances</t>
  </si>
  <si>
    <t>public transport - other</t>
  </si>
  <si>
    <t>taxis</t>
  </si>
  <si>
    <t>Category</t>
  </si>
  <si>
    <t>Title &amp; Description</t>
  </si>
  <si>
    <t>categories</t>
  </si>
  <si>
    <t>transport</t>
  </si>
  <si>
    <t>accomodation</t>
  </si>
  <si>
    <t>food</t>
  </si>
  <si>
    <t>entertainment</t>
  </si>
  <si>
    <t>Amount  Plan (Original currency)</t>
  </si>
  <si>
    <t>Ex rate (plan)</t>
  </si>
  <si>
    <t>Ex rate (actual)</t>
  </si>
  <si>
    <t>flights</t>
  </si>
  <si>
    <t>Difference (I - F)
(Actual - Plan)</t>
  </si>
  <si>
    <t>Plan (USD)</t>
  </si>
  <si>
    <t>Amount spent (Original currency)</t>
  </si>
  <si>
    <t>Amount spent (USD)</t>
  </si>
  <si>
    <t>Fully settled</t>
  </si>
  <si>
    <t>NO</t>
  </si>
  <si>
    <t>YES</t>
  </si>
  <si>
    <t>Currency Exchange Rate</t>
  </si>
  <si>
    <t>Number of people</t>
  </si>
  <si>
    <t>Remaining</t>
  </si>
  <si>
    <t>Remaining (USD)</t>
  </si>
  <si>
    <t>Actual spendings</t>
  </si>
  <si>
    <t>Actual spendings per day</t>
  </si>
  <si>
    <t># of days</t>
  </si>
  <si>
    <t># people</t>
  </si>
  <si>
    <t>Actual spendings per person</t>
  </si>
  <si>
    <t>dinners&amp;drinks</t>
  </si>
  <si>
    <t>Planned</t>
  </si>
  <si>
    <t>Actual</t>
  </si>
  <si>
    <t xml:space="preserve">    Still remaining</t>
  </si>
  <si>
    <t>TRAVEL DETAILS</t>
  </si>
  <si>
    <t>CALCULATED</t>
  </si>
  <si>
    <t>DESCRIPTION</t>
  </si>
  <si>
    <t>TRAVEL FINANCIALS - SPENDINGS SUMMARY</t>
  </si>
  <si>
    <t>TRAVEL PLANNER - FINANCIALS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</si>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</sst>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ck">
        <color rgb="FF4F6228"/>
      </bottom>
      <diagonal/>
    </border>
    <border>
      <left/>
      <right/>
      <top/>
      <bottom style="medium">
        <color theme="3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/>
    <xf numFmtId="0" fontId="2" fillId="0" borderId="0" xfId="0" applyFont="1"/>
    <xf numFmtId="0" fontId="5" fillId="0" borderId="0" xfId="0" applyFont="1" applyAlignment="1">
      <alignment horizontal="center"/>
    </xf>
    <xf numFmtId="4" fontId="0" fillId="0" borderId="0" xfId="0" applyNumberFormat="1" applyAlignment="1">
      <alignment horizontal="left"/>
    </xf>
    <xf numFmtId="0" fontId="0" fillId="6" borderId="7" xfId="0" applyFill="1" applyBorder="1" applyAlignment="1">
      <alignment horizontal="right"/>
    </xf>
    <xf numFmtId="0" fontId="0" fillId="0" borderId="7" xfId="0" applyBorder="1"/>
    <xf numFmtId="3" fontId="0" fillId="0" borderId="7" xfId="0" applyNumberFormat="1" applyBorder="1"/>
    <xf numFmtId="4" fontId="0" fillId="6" borderId="7" xfId="0" applyNumberFormat="1" applyFill="1" applyBorder="1"/>
    <xf numFmtId="3" fontId="0" fillId="6" borderId="7" xfId="0" applyNumberFormat="1" applyFill="1" applyBorder="1"/>
    <xf numFmtId="4" fontId="0" fillId="0" borderId="7" xfId="0" applyNumberFormat="1" applyBorder="1"/>
    <xf numFmtId="3" fontId="0" fillId="7" borderId="7" xfId="0" applyNumberFormat="1" applyFill="1" applyBorder="1"/>
    <xf numFmtId="0" fontId="0" fillId="6" borderId="8" xfId="0" applyFill="1" applyBorder="1" applyAlignment="1">
      <alignment horizontal="right"/>
    </xf>
    <xf numFmtId="0" fontId="0" fillId="0" borderId="8" xfId="0" applyBorder="1"/>
    <xf numFmtId="3" fontId="0" fillId="0" borderId="8" xfId="0" applyNumberFormat="1" applyBorder="1"/>
    <xf numFmtId="4" fontId="0" fillId="6" borderId="8" xfId="0" applyNumberFormat="1" applyFill="1" applyBorder="1"/>
    <xf numFmtId="4" fontId="0" fillId="0" borderId="8" xfId="0" applyNumberFormat="1" applyBorder="1"/>
    <xf numFmtId="3" fontId="0" fillId="7" borderId="8" xfId="0" applyNumberFormat="1" applyFill="1" applyBorder="1"/>
    <xf numFmtId="0" fontId="0" fillId="6" borderId="9" xfId="0" applyFill="1" applyBorder="1" applyAlignment="1">
      <alignment horizontal="right"/>
    </xf>
    <xf numFmtId="0" fontId="0" fillId="0" borderId="9" xfId="0" applyBorder="1"/>
    <xf numFmtId="3" fontId="0" fillId="0" borderId="9" xfId="0" applyNumberFormat="1" applyBorder="1"/>
    <xf numFmtId="4" fontId="0" fillId="6" borderId="9" xfId="0" applyNumberFormat="1" applyFill="1" applyBorder="1"/>
    <xf numFmtId="4" fontId="0" fillId="0" borderId="9" xfId="0" applyNumberFormat="1" applyBorder="1"/>
    <xf numFmtId="3" fontId="0" fillId="7" borderId="9" xfId="0" applyNumberFormat="1" applyFill="1" applyBorder="1"/>
    <xf numFmtId="0" fontId="6" fillId="2" borderId="1" xfId="0" applyFont="1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7" fillId="0" borderId="0" xfId="0" applyFont="1"/>
    <xf numFmtId="0" fontId="4" fillId="3" borderId="5" xfId="0" applyFont="1" applyFill="1" applyBorder="1" applyAlignment="1">
      <alignment horizontal="right" vertical="top" wrapText="1"/>
    </xf>
    <xf numFmtId="0" fontId="4" fillId="3" borderId="6" xfId="0" applyFont="1" applyFill="1" applyBorder="1" applyAlignment="1">
      <alignment vertical="top" wrapText="1"/>
    </xf>
    <xf numFmtId="0" fontId="4" fillId="4" borderId="5" xfId="0" applyFont="1" applyFill="1" applyBorder="1" applyAlignment="1">
      <alignment vertical="top" wrapText="1"/>
    </xf>
    <xf numFmtId="0" fontId="4" fillId="4" borderId="6" xfId="0" applyFont="1" applyFill="1" applyBorder="1" applyAlignment="1">
      <alignment vertical="top" wrapText="1"/>
    </xf>
    <xf numFmtId="0" fontId="4" fillId="5" borderId="5" xfId="0" applyFont="1" applyFill="1" applyBorder="1" applyAlignment="1">
      <alignment vertical="top" wrapText="1"/>
    </xf>
    <xf numFmtId="0" fontId="4" fillId="5" borderId="6" xfId="0" applyFont="1" applyFill="1" applyBorder="1" applyAlignment="1">
      <alignment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0" xfId="0" applyFont="1" applyFill="1" applyAlignment="1">
      <alignment vertical="top" wrapText="1"/>
    </xf>
    <xf numFmtId="43" fontId="4" fillId="3" borderId="0" xfId="0" applyNumberFormat="1" applyFont="1" applyFill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0" fillId="0" borderId="10" xfId="0" applyBorder="1"/>
    <xf numFmtId="4" fontId="3" fillId="0" borderId="0" xfId="0" applyNumberFormat="1" applyFont="1"/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5" fillId="0" borderId="10" xfId="0" applyFont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</cellXfs>
  <cellStyles count="1">
    <cellStyle name="Normal" xfId="0" builtinId="0"/>
  </cellStyles>
  <dxfs count="32">
    <dxf>
      <font>
        <b/>
        <i val="0"/>
        <strike val="0"/>
        <color rgb="FFC00000"/>
      </font>
    </dxf>
    <dxf>
      <font>
        <b/>
        <i val="0"/>
        <color rgb="FFFF0000"/>
      </font>
    </dxf>
    <dxf>
      <font>
        <b/>
        <i val="0"/>
        <color rgb="FF00B050"/>
      </font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0" tint="-0.34998626667073579"/>
        </top>
        <bottom style="thin">
          <color theme="0" tint="-0.34998626667073579"/>
        </bottom>
        <vertical/>
        <horizontal style="thin">
          <color theme="0" tint="-0.34998626667073579"/>
        </horizontal>
      </border>
    </dxf>
    <dxf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3" formatCode="#,##0"/>
      <fill>
        <patternFill patternType="solid">
          <fgColor indexed="64"/>
          <bgColor theme="6" tint="0.79998168889431442"/>
        </patternFill>
      </fill>
      <border diagonalUp="0" diagonalDown="0">
        <left/>
        <right/>
        <top style="thin">
          <color theme="0" tint="-0.34998626667073579"/>
        </top>
        <bottom style="thin">
          <color theme="0" tint="-0.34998626667073579"/>
        </bottom>
        <vertical/>
        <horizontal style="thin">
          <color theme="0" tint="-0.34998626667073579"/>
        </horizontal>
      </border>
    </dxf>
    <dxf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3" formatCode="#,##0"/>
      <fill>
        <patternFill patternType="solid">
          <fgColor indexed="64"/>
          <bgColor theme="6" tint="0.79998168889431442"/>
        </patternFill>
      </fill>
      <border diagonalUp="0" diagonalDown="0">
        <left/>
        <right/>
        <top style="thin">
          <color theme="0" tint="-0.34998626667073579"/>
        </top>
        <bottom style="thin">
          <color theme="0" tint="-0.34998626667073579"/>
        </bottom>
        <vertical/>
        <horizontal style="thin">
          <color theme="0" tint="-0.34998626667073579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  <border diagonalUp="0" diagonalDown="0">
        <left/>
        <right/>
        <top style="thin">
          <color theme="0" tint="-0.34998626667073579"/>
        </top>
        <bottom style="thin">
          <color theme="0" tint="-0.34998626667073579"/>
        </bottom>
        <vertical/>
        <horizontal style="thin">
          <color theme="0" tint="-0.34998626667073579"/>
        </horizontal>
      </border>
    </dxf>
    <dxf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0" tint="-0.34998626667073579"/>
        </top>
        <bottom style="thin">
          <color theme="0" tint="-0.34998626667073579"/>
        </bottom>
        <vertical/>
        <horizontal style="thin">
          <color theme="0" tint="-0.34998626667073579"/>
        </horizontal>
      </border>
    </dxf>
    <dxf>
      <fill>
        <patternFill patternType="solid">
          <fgColor indexed="64"/>
          <bgColor theme="0" tint="-4.9989318521683403E-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0" tint="-0.34998626667073579"/>
        </top>
        <bottom style="thin">
          <color theme="0" tint="-0.34998626667073579"/>
        </bottom>
        <vertical/>
        <horizontal style="thin">
          <color theme="0" tint="-0.34998626667073579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>
        <left/>
        <right/>
        <top style="thin">
          <color theme="0" tint="-0.34998626667073579"/>
        </top>
        <bottom style="thin">
          <color theme="0" tint="-0.34998626667073579"/>
        </bottom>
        <vertical/>
        <horizontal style="thin">
          <color theme="0" tint="-0.34998626667073579"/>
        </horizontal>
      </border>
    </dxf>
    <dxf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4" tint="0.79998168889431442"/>
        </patternFill>
      </fill>
      <border diagonalUp="0" diagonalDown="0">
        <left/>
        <right/>
        <top style="thin">
          <color theme="0" tint="-0.34998626667073579"/>
        </top>
        <bottom style="thin">
          <color theme="0" tint="-0.34998626667073579"/>
        </bottom>
        <vertical/>
        <horizontal style="thin">
          <color theme="0" tint="-0.34998626667073579"/>
        </horizontal>
      </border>
    </dxf>
    <dxf>
      <fill>
        <patternFill patternType="solid">
          <fgColor indexed="64"/>
          <bgColor theme="0" tint="-4.9989318521683403E-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0" tint="-0.34998626667073579"/>
        </top>
        <bottom style="thin">
          <color theme="0" tint="-0.34998626667073579"/>
        </bottom>
        <vertical/>
        <horizontal style="thin">
          <color theme="0" tint="-0.34998626667073579"/>
        </horizontal>
      </border>
    </dxf>
    <dxf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0" tint="-0.34998626667073579"/>
        </top>
        <bottom style="thin">
          <color theme="0" tint="-0.34998626667073579"/>
        </bottom>
        <vertical/>
        <horizontal style="thin">
          <color theme="0" tint="-0.34998626667073579"/>
        </horizontal>
      </border>
    </dxf>
    <dxf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0" tint="-0.34998626667073579"/>
        </top>
        <bottom style="thin">
          <color theme="0" tint="-0.34998626667073579"/>
        </bottom>
        <vertical/>
        <horizontal style="thin">
          <color theme="0" tint="-0.34998626667073579"/>
        </horizontal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0" tint="-0.34998626667073579"/>
        </top>
        <bottom style="thin">
          <color theme="0" tint="-0.34998626667073579"/>
        </bottom>
        <vertical/>
        <horizontal style="thin">
          <color theme="0" tint="-0.34998626667073579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4.9989318521683403E-2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>
          <fgColor indexed="64"/>
          <bgColor theme="3"/>
        </patternFill>
      </fill>
      <alignment vertical="top" textRotation="0" wrapText="1" indent="0" justifyLastLine="0" shrinkToFit="0" readingOrder="0"/>
    </dxf>
    <dxf>
      <numFmt numFmtId="4" formatCode="#,##0.00"/>
    </dxf>
  </dxfs>
  <tableStyles count="0" defaultTableStyle="TableStyleMedium2" defaultPivotStyle="PivotStyleLight16"/>
  <colors>
    <mruColors>
      <color rgb="FF4F622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[P31-travel financials.xlsx]Summary!Tabela przestawna1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accent3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chemeClr val="accent3">
                    <a:lumMod val="50000"/>
                  </a:schemeClr>
                </a:solidFill>
              </a:rPr>
              <a:t>Spendings per category</a:t>
            </a:r>
          </a:p>
        </c:rich>
      </c:tx>
      <c:layout>
        <c:manualLayout>
          <c:xMode val="edge"/>
          <c:yMode val="edge"/>
          <c:x val="2.4945903107434539E-2"/>
          <c:y val="0.120555127501477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accent3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12700" cap="sq">
            <a:solidFill>
              <a:schemeClr val="accent1"/>
            </a:solidFill>
            <a:beve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_ [$$-409];[Red]\-#,##0\ [$$-409];\ 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C0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Summary!$D$10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Summary!$B$11:$B$18</c:f>
              <c:strCache>
                <c:ptCount val="7"/>
                <c:pt idx="0">
                  <c:v>accomodation</c:v>
                </c:pt>
                <c:pt idx="1">
                  <c:v>transport</c:v>
                </c:pt>
                <c:pt idx="2">
                  <c:v>food</c:v>
                </c:pt>
                <c:pt idx="3">
                  <c:v>public transport</c:v>
                </c:pt>
                <c:pt idx="4">
                  <c:v>suvenirs</c:v>
                </c:pt>
                <c:pt idx="5">
                  <c:v>other</c:v>
                </c:pt>
                <c:pt idx="6">
                  <c:v>entrances</c:v>
                </c:pt>
              </c:strCache>
            </c:strRef>
          </c:cat>
          <c:val>
            <c:numRef>
              <c:f>Summary!$D$11:$D$18</c:f>
              <c:numCache>
                <c:formatCode>#,##0.00</c:formatCode>
                <c:ptCount val="7"/>
                <c:pt idx="0">
                  <c:v>153.6</c:v>
                </c:pt>
                <c:pt idx="1">
                  <c:v>2484.2000000000003</c:v>
                </c:pt>
                <c:pt idx="2">
                  <c:v>1346.4</c:v>
                </c:pt>
                <c:pt idx="3">
                  <c:v>330</c:v>
                </c:pt>
                <c:pt idx="4">
                  <c:v>240</c:v>
                </c:pt>
                <c:pt idx="5">
                  <c:v>30</c:v>
                </c:pt>
                <c:pt idx="6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23-4B08-A694-0E894952CE16}"/>
            </c:ext>
          </c:extLst>
        </c:ser>
        <c:ser>
          <c:idx val="2"/>
          <c:order val="2"/>
          <c:tx>
            <c:strRef>
              <c:f>Summary!$E$10</c:f>
              <c:strCache>
                <c:ptCount val="1"/>
                <c:pt idx="0">
                  <c:v>Remaining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Summary!$B$11:$B$18</c:f>
              <c:strCache>
                <c:ptCount val="7"/>
                <c:pt idx="0">
                  <c:v>accomodation</c:v>
                </c:pt>
                <c:pt idx="1">
                  <c:v>transport</c:v>
                </c:pt>
                <c:pt idx="2">
                  <c:v>food</c:v>
                </c:pt>
                <c:pt idx="3">
                  <c:v>public transport</c:v>
                </c:pt>
                <c:pt idx="4">
                  <c:v>suvenirs</c:v>
                </c:pt>
                <c:pt idx="5">
                  <c:v>other</c:v>
                </c:pt>
                <c:pt idx="6">
                  <c:v>entrances</c:v>
                </c:pt>
              </c:strCache>
            </c:strRef>
          </c:cat>
          <c:val>
            <c:numRef>
              <c:f>Summary!$E$11:$E$18</c:f>
              <c:numCache>
                <c:formatCode>#,##0.00</c:formatCode>
                <c:ptCount val="7"/>
                <c:pt idx="0">
                  <c:v>2470.4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D1-4A41-81B5-6CD330B16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741236223"/>
        <c:axId val="1741236703"/>
      </c:barChart>
      <c:lineChart>
        <c:grouping val="standard"/>
        <c:varyColors val="0"/>
        <c:ser>
          <c:idx val="0"/>
          <c:order val="0"/>
          <c:tx>
            <c:strRef>
              <c:f>Summary!$C$10</c:f>
              <c:strCache>
                <c:ptCount val="1"/>
                <c:pt idx="0">
                  <c:v>Planned</c:v>
                </c:pt>
              </c:strCache>
            </c:strRef>
          </c:tx>
          <c:spPr>
            <a:ln w="12700" cap="sq">
              <a:solidFill>
                <a:schemeClr val="accent1"/>
              </a:solidFill>
              <a:bevel/>
            </a:ln>
            <a:effectLst/>
          </c:spPr>
          <c:marker>
            <c:symbol val="none"/>
          </c:marker>
          <c:cat>
            <c:strRef>
              <c:f>Summary!$B$11:$B$18</c:f>
              <c:strCache>
                <c:ptCount val="7"/>
                <c:pt idx="0">
                  <c:v>accomodation</c:v>
                </c:pt>
                <c:pt idx="1">
                  <c:v>transport</c:v>
                </c:pt>
                <c:pt idx="2">
                  <c:v>food</c:v>
                </c:pt>
                <c:pt idx="3">
                  <c:v>public transport</c:v>
                </c:pt>
                <c:pt idx="4">
                  <c:v>suvenirs</c:v>
                </c:pt>
                <c:pt idx="5">
                  <c:v>other</c:v>
                </c:pt>
                <c:pt idx="6">
                  <c:v>entrances</c:v>
                </c:pt>
              </c:strCache>
            </c:strRef>
          </c:cat>
          <c:val>
            <c:numRef>
              <c:f>Summary!$C$11:$C$18</c:f>
              <c:numCache>
                <c:formatCode>#,##0.00</c:formatCode>
                <c:ptCount val="7"/>
                <c:pt idx="0">
                  <c:v>2624</c:v>
                </c:pt>
                <c:pt idx="1">
                  <c:v>2201.6</c:v>
                </c:pt>
                <c:pt idx="2">
                  <c:v>1664</c:v>
                </c:pt>
                <c:pt idx="3">
                  <c:v>256</c:v>
                </c:pt>
                <c:pt idx="4">
                  <c:v>64</c:v>
                </c:pt>
                <c:pt idx="5">
                  <c:v>64</c:v>
                </c:pt>
                <c:pt idx="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23-4B08-A694-0E894952C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1236223"/>
        <c:axId val="1741236703"/>
      </c:lineChart>
      <c:catAx>
        <c:axId val="1741236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41236703"/>
        <c:crosses val="autoZero"/>
        <c:auto val="1"/>
        <c:lblAlgn val="ctr"/>
        <c:lblOffset val="100"/>
        <c:noMultiLvlLbl val="0"/>
      </c:catAx>
      <c:valAx>
        <c:axId val="174123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[$$-409];[Red]\-#,##0\ [$$-409];\ 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12362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51620262479577339"/>
          <c:y val="2.4112056060376693E-2"/>
          <c:w val="0.45072854577068489"/>
          <c:h val="0.17728052572129474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3" Type="http://schemas.openxmlformats.org/officeDocument/2006/relationships/image" Target="../media/image2.emf"/><Relationship Id="rId7" Type="http://schemas.openxmlformats.org/officeDocument/2006/relationships/image" Target="../media/image6.png"/><Relationship Id="rId2" Type="http://schemas.openxmlformats.org/officeDocument/2006/relationships/image" Target="../media/image1.emf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11" Type="http://schemas.openxmlformats.org/officeDocument/2006/relationships/image" Target="../media/image10.emf"/><Relationship Id="rId5" Type="http://schemas.openxmlformats.org/officeDocument/2006/relationships/image" Target="../media/image4.png"/><Relationship Id="rId10" Type="http://schemas.openxmlformats.org/officeDocument/2006/relationships/image" Target="../media/image9.emf"/><Relationship Id="rId4" Type="http://schemas.openxmlformats.org/officeDocument/2006/relationships/image" Target="../media/image3.emf"/><Relationship Id="rId9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Relationship Id="rId6" Type="http://schemas.openxmlformats.org/officeDocument/2006/relationships/image" Target="../media/image16.emf"/><Relationship Id="rId5" Type="http://schemas.openxmlformats.org/officeDocument/2006/relationships/image" Target="../media/image15.emf"/><Relationship Id="rId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436245</xdr:colOff>
      <xdr:row>9</xdr:row>
      <xdr:rowOff>16192</xdr:rowOff>
    </xdr:from>
    <xdr:to>
      <xdr:col>5</xdr:col>
      <xdr:colOff>147734</xdr:colOff>
      <xdr:row>25</xdr:row>
      <xdr:rowOff>121920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58B8DB34-2A77-7D53-1B03-B7FA0FB99A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784860</xdr:colOff>
          <xdr:row>4</xdr:row>
          <xdr:rowOff>175260</xdr:rowOff>
        </xdr:from>
        <xdr:to>
          <xdr:col>8</xdr:col>
          <xdr:colOff>1205100</xdr:colOff>
          <xdr:row>7</xdr:row>
          <xdr:rowOff>104398</xdr:rowOff>
        </xdr:to>
        <xdr:pic>
          <xdr:nvPicPr>
            <xdr:cNvPr id="3" name="Obraz 2">
              <a:extLst>
                <a:ext uri="{FF2B5EF4-FFF2-40B4-BE49-F238E27FC236}">
                  <a16:creationId xmlns:a16="http://schemas.microsoft.com/office/drawing/2014/main" id="{7B252802-6AC7-F2A6-9228-3CCE2EFD4BC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Technical!$E$5" spid="_x0000_s4341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7176329" y="1248280"/>
              <a:ext cx="1547689" cy="4889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12</xdr:row>
          <xdr:rowOff>15240</xdr:rowOff>
        </xdr:from>
        <xdr:to>
          <xdr:col>8</xdr:col>
          <xdr:colOff>1182240</xdr:colOff>
          <xdr:row>14</xdr:row>
          <xdr:rowOff>127258</xdr:rowOff>
        </xdr:to>
        <xdr:pic>
          <xdr:nvPicPr>
            <xdr:cNvPr id="4" name="Obraz 3">
              <a:extLst>
                <a:ext uri="{FF2B5EF4-FFF2-40B4-BE49-F238E27FC236}">
                  <a16:creationId xmlns:a16="http://schemas.microsoft.com/office/drawing/2014/main" id="{7488438E-09C3-3BE2-B185-9B645465AEE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Technical!$E$7" spid="_x0000_s4342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7153469" y="2581158"/>
              <a:ext cx="1547689" cy="48524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19</xdr:row>
          <xdr:rowOff>38100</xdr:rowOff>
        </xdr:from>
        <xdr:to>
          <xdr:col>8</xdr:col>
          <xdr:colOff>1182240</xdr:colOff>
          <xdr:row>21</xdr:row>
          <xdr:rowOff>150117</xdr:rowOff>
        </xdr:to>
        <xdr:pic>
          <xdr:nvPicPr>
            <xdr:cNvPr id="5" name="Obraz 4">
              <a:extLst>
                <a:ext uri="{FF2B5EF4-FFF2-40B4-BE49-F238E27FC236}">
                  <a16:creationId xmlns:a16="http://schemas.microsoft.com/office/drawing/2014/main" id="{9E5D3AB1-E784-7F35-5023-E39A3E3935F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Technical!$E$6" spid="_x0000_s4343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7153469" y="3910304"/>
              <a:ext cx="1547689" cy="48524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68580</xdr:colOff>
      <xdr:row>2</xdr:row>
      <xdr:rowOff>15240</xdr:rowOff>
    </xdr:from>
    <xdr:to>
      <xdr:col>7</xdr:col>
      <xdr:colOff>571501</xdr:colOff>
      <xdr:row>8</xdr:row>
      <xdr:rowOff>91440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CFECE03E-FC4D-275B-DA86-405714C2C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356" y="715036"/>
          <a:ext cx="1171614" cy="1195873"/>
        </a:xfrm>
        <a:prstGeom prst="rect">
          <a:avLst/>
        </a:prstGeom>
      </xdr:spPr>
    </xdr:pic>
    <xdr:clientData/>
  </xdr:twoCellAnchor>
  <xdr:twoCellAnchor editAs="oneCell">
    <xdr:from>
      <xdr:col>6</xdr:col>
      <xdr:colOff>60960</xdr:colOff>
      <xdr:row>9</xdr:row>
      <xdr:rowOff>22860</xdr:rowOff>
    </xdr:from>
    <xdr:to>
      <xdr:col>7</xdr:col>
      <xdr:colOff>586741</xdr:colOff>
      <xdr:row>15</xdr:row>
      <xdr:rowOff>121921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6B200EC3-E202-2A97-635E-E3ADFBD5C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7360" y="1783080"/>
          <a:ext cx="1196340" cy="1196340"/>
        </a:xfrm>
        <a:prstGeom prst="rect">
          <a:avLst/>
        </a:prstGeom>
      </xdr:spPr>
    </xdr:pic>
    <xdr:clientData/>
  </xdr:twoCellAnchor>
  <xdr:twoCellAnchor editAs="oneCell">
    <xdr:from>
      <xdr:col>6</xdr:col>
      <xdr:colOff>45720</xdr:colOff>
      <xdr:row>16</xdr:row>
      <xdr:rowOff>76200</xdr:rowOff>
    </xdr:from>
    <xdr:to>
      <xdr:col>7</xdr:col>
      <xdr:colOff>586741</xdr:colOff>
      <xdr:row>23</xdr:row>
      <xdr:rowOff>7620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14C55620-9910-884D-4A50-403B97E07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2120" y="3116580"/>
          <a:ext cx="1211580" cy="1211580"/>
        </a:xfrm>
        <a:prstGeom prst="rect">
          <a:avLst/>
        </a:prstGeom>
      </xdr:spPr>
    </xdr:pic>
    <xdr:clientData/>
  </xdr:twoCellAnchor>
  <xdr:twoCellAnchor>
    <xdr:from>
      <xdr:col>7</xdr:col>
      <xdr:colOff>563880</xdr:colOff>
      <xdr:row>2</xdr:row>
      <xdr:rowOff>19050</xdr:rowOff>
    </xdr:from>
    <xdr:to>
      <xdr:col>9</xdr:col>
      <xdr:colOff>861060</xdr:colOff>
      <xdr:row>8</xdr:row>
      <xdr:rowOff>83820</xdr:rowOff>
    </xdr:to>
    <xdr:sp macro="" textlink="">
      <xdr:nvSpPr>
        <xdr:cNvPr id="13" name="Prostokąt 12">
          <a:extLst>
            <a:ext uri="{FF2B5EF4-FFF2-40B4-BE49-F238E27FC236}">
              <a16:creationId xmlns:a16="http://schemas.microsoft.com/office/drawing/2014/main" id="{02E8A9CF-C807-5E92-134C-6494FED784DF}"/>
            </a:ext>
          </a:extLst>
        </xdr:cNvPr>
        <xdr:cNvSpPr/>
      </xdr:nvSpPr>
      <xdr:spPr>
        <a:xfrm>
          <a:off x="6955349" y="718846"/>
          <a:ext cx="2699813" cy="1184443"/>
        </a:xfrm>
        <a:prstGeom prst="rect">
          <a:avLst/>
        </a:prstGeom>
        <a:noFill/>
        <a:ln>
          <a:solidFill>
            <a:srgbClr val="4F6228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556260</xdr:colOff>
      <xdr:row>9</xdr:row>
      <xdr:rowOff>34290</xdr:rowOff>
    </xdr:from>
    <xdr:to>
      <xdr:col>9</xdr:col>
      <xdr:colOff>853440</xdr:colOff>
      <xdr:row>15</xdr:row>
      <xdr:rowOff>99060</xdr:rowOff>
    </xdr:to>
    <xdr:sp macro="" textlink="">
      <xdr:nvSpPr>
        <xdr:cNvPr id="14" name="Prostokąt 13">
          <a:extLst>
            <a:ext uri="{FF2B5EF4-FFF2-40B4-BE49-F238E27FC236}">
              <a16:creationId xmlns:a16="http://schemas.microsoft.com/office/drawing/2014/main" id="{844DAEAD-F531-4141-8CF3-3F9836636623}"/>
            </a:ext>
          </a:extLst>
        </xdr:cNvPr>
        <xdr:cNvSpPr/>
      </xdr:nvSpPr>
      <xdr:spPr>
        <a:xfrm>
          <a:off x="6713220" y="1794510"/>
          <a:ext cx="2697480" cy="1162050"/>
        </a:xfrm>
        <a:prstGeom prst="rect">
          <a:avLst/>
        </a:prstGeom>
        <a:noFill/>
        <a:ln>
          <a:solidFill>
            <a:schemeClr val="accent3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579120</xdr:colOff>
      <xdr:row>16</xdr:row>
      <xdr:rowOff>76200</xdr:rowOff>
    </xdr:from>
    <xdr:to>
      <xdr:col>9</xdr:col>
      <xdr:colOff>876300</xdr:colOff>
      <xdr:row>22</xdr:row>
      <xdr:rowOff>167640</xdr:rowOff>
    </xdr:to>
    <xdr:sp macro="" textlink="">
      <xdr:nvSpPr>
        <xdr:cNvPr id="15" name="Prostokąt 14">
          <a:extLst>
            <a:ext uri="{FF2B5EF4-FFF2-40B4-BE49-F238E27FC236}">
              <a16:creationId xmlns:a16="http://schemas.microsoft.com/office/drawing/2014/main" id="{13FD4262-B005-453B-BCC6-89FDB318CA75}"/>
            </a:ext>
          </a:extLst>
        </xdr:cNvPr>
        <xdr:cNvSpPr/>
      </xdr:nvSpPr>
      <xdr:spPr>
        <a:xfrm>
          <a:off x="6736080" y="3116580"/>
          <a:ext cx="2697480" cy="1188720"/>
        </a:xfrm>
        <a:prstGeom prst="rect">
          <a:avLst/>
        </a:prstGeom>
        <a:noFill/>
        <a:ln>
          <a:solidFill>
            <a:schemeClr val="accent3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594360</xdr:colOff>
      <xdr:row>2</xdr:row>
      <xdr:rowOff>60960</xdr:rowOff>
    </xdr:from>
    <xdr:to>
      <xdr:col>8</xdr:col>
      <xdr:colOff>845820</xdr:colOff>
      <xdr:row>4</xdr:row>
      <xdr:rowOff>137160</xdr:rowOff>
    </xdr:to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9E6F1BDE-7D6C-1A43-4411-937BC3E59223}"/>
            </a:ext>
          </a:extLst>
        </xdr:cNvPr>
        <xdr:cNvSpPr txBox="1"/>
      </xdr:nvSpPr>
      <xdr:spPr>
        <a:xfrm>
          <a:off x="6751320" y="541020"/>
          <a:ext cx="1379220" cy="441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800" cap="small">
              <a:solidFill>
                <a:schemeClr val="accent3">
                  <a:lumMod val="50000"/>
                </a:schemeClr>
              </a:solidFill>
            </a:rPr>
            <a:t>Total</a:t>
          </a:r>
        </a:p>
      </xdr:txBody>
    </xdr:sp>
    <xdr:clientData/>
  </xdr:twoCellAnchor>
  <xdr:twoCellAnchor>
    <xdr:from>
      <xdr:col>7</xdr:col>
      <xdr:colOff>586740</xdr:colOff>
      <xdr:row>9</xdr:row>
      <xdr:rowOff>60960</xdr:rowOff>
    </xdr:from>
    <xdr:to>
      <xdr:col>8</xdr:col>
      <xdr:colOff>838200</xdr:colOff>
      <xdr:row>11</xdr:row>
      <xdr:rowOff>137160</xdr:rowOff>
    </xdr:to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AFDB5DED-8D95-428B-A70E-EC1D768D4BEB}"/>
            </a:ext>
          </a:extLst>
        </xdr:cNvPr>
        <xdr:cNvSpPr txBox="1"/>
      </xdr:nvSpPr>
      <xdr:spPr>
        <a:xfrm>
          <a:off x="6743700" y="1821180"/>
          <a:ext cx="1379220" cy="441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800" cap="small">
              <a:solidFill>
                <a:schemeClr val="accent3">
                  <a:lumMod val="50000"/>
                </a:schemeClr>
              </a:solidFill>
            </a:rPr>
            <a:t>Per</a:t>
          </a:r>
          <a:r>
            <a:rPr lang="en-GB" sz="1800" cap="small" baseline="0">
              <a:solidFill>
                <a:schemeClr val="accent3">
                  <a:lumMod val="50000"/>
                </a:schemeClr>
              </a:solidFill>
            </a:rPr>
            <a:t> person</a:t>
          </a:r>
          <a:endParaRPr lang="en-GB" sz="1800" cap="small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7</xdr:col>
      <xdr:colOff>586740</xdr:colOff>
      <xdr:row>16</xdr:row>
      <xdr:rowOff>121920</xdr:rowOff>
    </xdr:from>
    <xdr:to>
      <xdr:col>8</xdr:col>
      <xdr:colOff>838200</xdr:colOff>
      <xdr:row>19</xdr:row>
      <xdr:rowOff>15240</xdr:rowOff>
    </xdr:to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340C2F0A-9665-4334-9688-2E3AFE65A9C2}"/>
            </a:ext>
          </a:extLst>
        </xdr:cNvPr>
        <xdr:cNvSpPr txBox="1"/>
      </xdr:nvSpPr>
      <xdr:spPr>
        <a:xfrm>
          <a:off x="6743700" y="3162300"/>
          <a:ext cx="1379220" cy="441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800" cap="small">
              <a:solidFill>
                <a:schemeClr val="accent3">
                  <a:lumMod val="50000"/>
                </a:schemeClr>
              </a:solidFill>
            </a:rPr>
            <a:t>Per</a:t>
          </a:r>
          <a:r>
            <a:rPr lang="en-GB" sz="1800" cap="small" baseline="0">
              <a:solidFill>
                <a:schemeClr val="accent3">
                  <a:lumMod val="50000"/>
                </a:schemeClr>
              </a:solidFill>
            </a:rPr>
            <a:t> day</a:t>
          </a:r>
          <a:endParaRPr lang="en-GB" sz="1800" cap="small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441960</xdr:colOff>
          <xdr:row>24</xdr:row>
          <xdr:rowOff>7620</xdr:rowOff>
        </xdr:from>
        <xdr:to>
          <xdr:col>8</xdr:col>
          <xdr:colOff>1097280</xdr:colOff>
          <xdr:row>25</xdr:row>
          <xdr:rowOff>15239</xdr:rowOff>
        </xdr:to>
        <xdr:pic>
          <xdr:nvPicPr>
            <xdr:cNvPr id="9" name="Obraz 8">
              <a:extLst>
                <a:ext uri="{FF2B5EF4-FFF2-40B4-BE49-F238E27FC236}">
                  <a16:creationId xmlns:a16="http://schemas.microsoft.com/office/drawing/2014/main" id="{55583EF8-12BB-9769-C394-FAE34E52A74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Technical!$E$8" spid="_x0000_s4344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7960878" y="4812885"/>
              <a:ext cx="655320" cy="19423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6</xdr:col>
      <xdr:colOff>60960</xdr:colOff>
      <xdr:row>23</xdr:row>
      <xdr:rowOff>95250</xdr:rowOff>
    </xdr:from>
    <xdr:to>
      <xdr:col>9</xdr:col>
      <xdr:colOff>876300</xdr:colOff>
      <xdr:row>25</xdr:row>
      <xdr:rowOff>114300</xdr:rowOff>
    </xdr:to>
    <xdr:sp macro="" textlink="">
      <xdr:nvSpPr>
        <xdr:cNvPr id="11" name="Prostokąt 10">
          <a:extLst>
            <a:ext uri="{FF2B5EF4-FFF2-40B4-BE49-F238E27FC236}">
              <a16:creationId xmlns:a16="http://schemas.microsoft.com/office/drawing/2014/main" id="{78772A8A-8A05-421B-BD2F-D0D7A293BCE3}"/>
            </a:ext>
          </a:extLst>
        </xdr:cNvPr>
        <xdr:cNvSpPr/>
      </xdr:nvSpPr>
      <xdr:spPr>
        <a:xfrm>
          <a:off x="5547360" y="4415790"/>
          <a:ext cx="3886200" cy="384810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9</xdr:col>
      <xdr:colOff>326571</xdr:colOff>
      <xdr:row>0</xdr:row>
      <xdr:rowOff>0</xdr:rowOff>
    </xdr:from>
    <xdr:to>
      <xdr:col>9</xdr:col>
      <xdr:colOff>859971</xdr:colOff>
      <xdr:row>1</xdr:row>
      <xdr:rowOff>27992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3D2BFC-D0BD-4515-A854-019030B0E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20673" y="0"/>
          <a:ext cx="533400" cy="5334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784860</xdr:colOff>
          <xdr:row>4</xdr:row>
          <xdr:rowOff>175260</xdr:rowOff>
        </xdr:from>
        <xdr:to>
          <xdr:col>8</xdr:col>
          <xdr:colOff>1203960</xdr:colOff>
          <xdr:row>7</xdr:row>
          <xdr:rowOff>106680</xdr:rowOff>
        </xdr:to>
        <xdr:pic>
          <xdr:nvPicPr>
            <xdr:cNvPr id="4149" name="Obraz 2">
              <a:extLst>
                <a:ext uri="{FF2B5EF4-FFF2-40B4-BE49-F238E27FC236}">
                  <a16:creationId xmlns:a16="http://schemas.microsoft.com/office/drawing/2014/main" id="{0332D0A3-06D4-E721-E3D3-0A4C3939280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Technical!$E$5" spid="_x0000_s4345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7178040" y="1234440"/>
              <a:ext cx="1546860" cy="48006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12</xdr:row>
          <xdr:rowOff>15240</xdr:rowOff>
        </xdr:from>
        <xdr:to>
          <xdr:col>8</xdr:col>
          <xdr:colOff>1181100</xdr:colOff>
          <xdr:row>14</xdr:row>
          <xdr:rowOff>129540</xdr:rowOff>
        </xdr:to>
        <xdr:pic>
          <xdr:nvPicPr>
            <xdr:cNvPr id="4150" name="Obraz 3">
              <a:extLst>
                <a:ext uri="{FF2B5EF4-FFF2-40B4-BE49-F238E27FC236}">
                  <a16:creationId xmlns:a16="http://schemas.microsoft.com/office/drawing/2014/main" id="{44F07508-913A-BA6A-31CC-489FFE81DAB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Technical!$E$7" spid="_x0000_s4346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7155180" y="2537460"/>
              <a:ext cx="1546860" cy="48006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19</xdr:row>
          <xdr:rowOff>38100</xdr:rowOff>
        </xdr:from>
        <xdr:to>
          <xdr:col>8</xdr:col>
          <xdr:colOff>1181100</xdr:colOff>
          <xdr:row>21</xdr:row>
          <xdr:rowOff>152400</xdr:rowOff>
        </xdr:to>
        <xdr:pic>
          <xdr:nvPicPr>
            <xdr:cNvPr id="4151" name="Obraz 4">
              <a:extLst>
                <a:ext uri="{FF2B5EF4-FFF2-40B4-BE49-F238E27FC236}">
                  <a16:creationId xmlns:a16="http://schemas.microsoft.com/office/drawing/2014/main" id="{5699583A-0DD8-E403-C246-FBD439F0FFB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Technical!$E$6" spid="_x0000_s4347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7155180" y="3840480"/>
              <a:ext cx="1546860" cy="48006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441960</xdr:colOff>
          <xdr:row>24</xdr:row>
          <xdr:rowOff>7620</xdr:rowOff>
        </xdr:from>
        <xdr:to>
          <xdr:col>8</xdr:col>
          <xdr:colOff>1097280</xdr:colOff>
          <xdr:row>25</xdr:row>
          <xdr:rowOff>15240</xdr:rowOff>
        </xdr:to>
        <xdr:pic>
          <xdr:nvPicPr>
            <xdr:cNvPr id="4152" name="Obraz 8">
              <a:extLst>
                <a:ext uri="{FF2B5EF4-FFF2-40B4-BE49-F238E27FC236}">
                  <a16:creationId xmlns:a16="http://schemas.microsoft.com/office/drawing/2014/main" id="{572C6590-EFD2-A271-B559-7848BB96FEB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Technical!$E$8" spid="_x0000_s4348"/>
                </a:ext>
              </a:extLst>
            </xdr:cNvPicPr>
          </xdr:nvPicPr>
          <xdr:blipFill>
            <a:blip xmlns:r="http://schemas.openxmlformats.org/officeDocument/2006/relationships" r:embed="rId11"/>
            <a:srcRect/>
            <a:stretch>
              <a:fillRect/>
            </a:stretch>
          </xdr:blipFill>
          <xdr:spPr bwMode="auto">
            <a:xfrm>
              <a:off x="7962900" y="4724400"/>
              <a:ext cx="655320" cy="190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784860</xdr:colOff>
          <xdr:row>4</xdr:row>
          <xdr:rowOff>175260</xdr:rowOff>
        </xdr:from>
        <xdr:to>
          <xdr:col>8</xdr:col>
          <xdr:colOff>1203960</xdr:colOff>
          <xdr:row>7</xdr:row>
          <xdr:rowOff>106680</xdr:rowOff>
        </xdr:to>
        <xdr:pic>
          <xdr:nvPicPr>
            <xdr:cNvPr id="4153" name="Picture 1081">
              <a:extLst>
                <a:ext uri="{FF2B5EF4-FFF2-40B4-BE49-F238E27FC236}">
                  <a16:creationId xmlns:a16="http://schemas.microsoft.com/office/drawing/2014/main" id="{853BE8E6-6DB7-8177-6B52-37F625FD9C9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Technical!$E$5" spid="_x0000_s4349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7178040" y="1234440"/>
              <a:ext cx="1546860" cy="48006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12</xdr:row>
          <xdr:rowOff>15240</xdr:rowOff>
        </xdr:from>
        <xdr:to>
          <xdr:col>8</xdr:col>
          <xdr:colOff>1181100</xdr:colOff>
          <xdr:row>14</xdr:row>
          <xdr:rowOff>129540</xdr:rowOff>
        </xdr:to>
        <xdr:pic>
          <xdr:nvPicPr>
            <xdr:cNvPr id="4154" name="Picture 1082">
              <a:extLst>
                <a:ext uri="{FF2B5EF4-FFF2-40B4-BE49-F238E27FC236}">
                  <a16:creationId xmlns:a16="http://schemas.microsoft.com/office/drawing/2014/main" id="{1685F0A9-386A-5230-EC23-AB984E7AC76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Technical!$E$7" spid="_x0000_s4350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7155180" y="2537460"/>
              <a:ext cx="1546860" cy="48006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19</xdr:row>
          <xdr:rowOff>38100</xdr:rowOff>
        </xdr:from>
        <xdr:to>
          <xdr:col>8</xdr:col>
          <xdr:colOff>1181100</xdr:colOff>
          <xdr:row>21</xdr:row>
          <xdr:rowOff>152400</xdr:rowOff>
        </xdr:to>
        <xdr:pic>
          <xdr:nvPicPr>
            <xdr:cNvPr id="4155" name="Picture 1083">
              <a:extLst>
                <a:ext uri="{FF2B5EF4-FFF2-40B4-BE49-F238E27FC236}">
                  <a16:creationId xmlns:a16="http://schemas.microsoft.com/office/drawing/2014/main" id="{AF5E7F12-5405-2B1F-ADD8-B3E5DC3E5E1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Technical!$E$6" spid="_x0000_s4351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7155180" y="3840480"/>
              <a:ext cx="1546860" cy="48006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441960</xdr:colOff>
          <xdr:row>24</xdr:row>
          <xdr:rowOff>7620</xdr:rowOff>
        </xdr:from>
        <xdr:to>
          <xdr:col>8</xdr:col>
          <xdr:colOff>1097280</xdr:colOff>
          <xdr:row>25</xdr:row>
          <xdr:rowOff>15240</xdr:rowOff>
        </xdr:to>
        <xdr:pic>
          <xdr:nvPicPr>
            <xdr:cNvPr id="4156" name="Picture 1084">
              <a:extLst>
                <a:ext uri="{FF2B5EF4-FFF2-40B4-BE49-F238E27FC236}">
                  <a16:creationId xmlns:a16="http://schemas.microsoft.com/office/drawing/2014/main" id="{87339236-B807-1D28-C37E-B01D254E318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Technical!$E$8" spid="_x0000_s4352"/>
                </a:ext>
              </a:extLst>
            </xdr:cNvPicPr>
          </xdr:nvPicPr>
          <xdr:blipFill>
            <a:blip xmlns:r="http://schemas.openxmlformats.org/officeDocument/2006/relationships" r:embed="rId11"/>
            <a:srcRect/>
            <a:stretch>
              <a:fillRect/>
            </a:stretch>
          </xdr:blipFill>
          <xdr:spPr bwMode="auto">
            <a:xfrm>
              <a:off x="7962900" y="4724400"/>
              <a:ext cx="655320" cy="190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784860</xdr:colOff>
          <xdr:row>4</xdr:row>
          <xdr:rowOff>175260</xdr:rowOff>
        </xdr:from>
        <xdr:to>
          <xdr:col>8</xdr:col>
          <xdr:colOff>1203960</xdr:colOff>
          <xdr:row>7</xdr:row>
          <xdr:rowOff>106680</xdr:rowOff>
        </xdr:to>
        <xdr:pic>
          <xdr:nvPicPr>
            <xdr:cNvPr id="4157" name="Picture 1085">
              <a:extLst>
                <a:ext uri="{FF2B5EF4-FFF2-40B4-BE49-F238E27FC236}">
                  <a16:creationId xmlns:a16="http://schemas.microsoft.com/office/drawing/2014/main" id="{B5E5C5BA-A314-5AB0-410F-03E06A66CE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Technical!$E$5" spid="_x0000_s4353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7178040" y="1234440"/>
              <a:ext cx="1546860" cy="48006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12</xdr:row>
          <xdr:rowOff>15240</xdr:rowOff>
        </xdr:from>
        <xdr:to>
          <xdr:col>8</xdr:col>
          <xdr:colOff>1181100</xdr:colOff>
          <xdr:row>14</xdr:row>
          <xdr:rowOff>129540</xdr:rowOff>
        </xdr:to>
        <xdr:pic>
          <xdr:nvPicPr>
            <xdr:cNvPr id="4158" name="Picture 1086">
              <a:extLst>
                <a:ext uri="{FF2B5EF4-FFF2-40B4-BE49-F238E27FC236}">
                  <a16:creationId xmlns:a16="http://schemas.microsoft.com/office/drawing/2014/main" id="{2DBBE55B-3EEB-632B-4958-6304E6B2006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Technical!$E$7" spid="_x0000_s4354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7155180" y="2537460"/>
              <a:ext cx="1546860" cy="48006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19</xdr:row>
          <xdr:rowOff>38100</xdr:rowOff>
        </xdr:from>
        <xdr:to>
          <xdr:col>8</xdr:col>
          <xdr:colOff>1181100</xdr:colOff>
          <xdr:row>21</xdr:row>
          <xdr:rowOff>152400</xdr:rowOff>
        </xdr:to>
        <xdr:pic>
          <xdr:nvPicPr>
            <xdr:cNvPr id="4159" name="Picture 1087">
              <a:extLst>
                <a:ext uri="{FF2B5EF4-FFF2-40B4-BE49-F238E27FC236}">
                  <a16:creationId xmlns:a16="http://schemas.microsoft.com/office/drawing/2014/main" id="{31351752-DAB4-EFD6-2FD3-23BF8A99F64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Technical!$E$6" spid="_x0000_s4355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7155180" y="3840480"/>
              <a:ext cx="1546860" cy="48006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441960</xdr:colOff>
          <xdr:row>24</xdr:row>
          <xdr:rowOff>7620</xdr:rowOff>
        </xdr:from>
        <xdr:to>
          <xdr:col>8</xdr:col>
          <xdr:colOff>1097280</xdr:colOff>
          <xdr:row>25</xdr:row>
          <xdr:rowOff>15240</xdr:rowOff>
        </xdr:to>
        <xdr:pic>
          <xdr:nvPicPr>
            <xdr:cNvPr id="4160" name="Picture 1088">
              <a:extLst>
                <a:ext uri="{FF2B5EF4-FFF2-40B4-BE49-F238E27FC236}">
                  <a16:creationId xmlns:a16="http://schemas.microsoft.com/office/drawing/2014/main" id="{56C813CF-E3EE-BDD4-D42F-E05F4ADE874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Technical!$E$8" spid="_x0000_s4356"/>
                </a:ext>
              </a:extLst>
            </xdr:cNvPicPr>
          </xdr:nvPicPr>
          <xdr:blipFill>
            <a:blip xmlns:r="http://schemas.openxmlformats.org/officeDocument/2006/relationships" r:embed="rId11"/>
            <a:srcRect/>
            <a:stretch>
              <a:fillRect/>
            </a:stretch>
          </xdr:blipFill>
          <xdr:spPr bwMode="auto">
            <a:xfrm>
              <a:off x="7962900" y="4724400"/>
              <a:ext cx="655320" cy="190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441960</xdr:colOff>
      <xdr:row>0</xdr:row>
      <xdr:rowOff>7620</xdr:rowOff>
    </xdr:from>
    <xdr:to>
      <xdr:col>5</xdr:col>
      <xdr:colOff>975360</xdr:colOff>
      <xdr:row>0</xdr:row>
      <xdr:rowOff>541020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7AED3A-B7D9-4021-A421-25163EE8C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0020" y="7620"/>
          <a:ext cx="533400" cy="5334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urboszkolenia.pl" refreshedDate="45982.85097615741" createdVersion="8" refreshedVersion="8" minRefreshableVersion="3" recordCount="13" xr:uid="{7A129F23-7F19-475B-8758-3136FEFBFEDD}">
  <cacheSource type="worksheet">
    <worksheetSource name="Tabela2"/>
  </cacheSource>
  <cacheFields count="12">
    <cacheField name="No" numFmtId="0">
      <sharedItems containsSemiMixedTypes="0" containsString="0" containsNumber="1" containsInteger="1" minValue="1" maxValue="13"/>
    </cacheField>
    <cacheField name="Title &amp; Description" numFmtId="0">
      <sharedItems/>
    </cacheField>
    <cacheField name="Category" numFmtId="0">
      <sharedItems containsBlank="1" count="8">
        <s v="transport"/>
        <s v="accomodation"/>
        <s v="food"/>
        <s v="public transport"/>
        <s v="other"/>
        <s v="suvenirs"/>
        <s v="entrances"/>
        <m u="1"/>
      </sharedItems>
    </cacheField>
    <cacheField name="Amount  Plan (Original currency)" numFmtId="3">
      <sharedItems containsSemiMixedTypes="0" containsString="0" containsNumber="1" containsInteger="1" minValue="0" maxValue="2050"/>
    </cacheField>
    <cacheField name="Ex rate (plan)" numFmtId="4">
      <sharedItems containsSemiMixedTypes="0" containsString="0" containsNumber="1" minValue="1.28" maxValue="1.28"/>
    </cacheField>
    <cacheField name="Plan (USD)" numFmtId="3">
      <sharedItems containsSemiMixedTypes="0" containsString="0" containsNumber="1" minValue="0" maxValue="2624"/>
    </cacheField>
    <cacheField name="Amount spent (Original currency)" numFmtId="3">
      <sharedItems containsSemiMixedTypes="0" containsString="0" containsNumber="1" containsInteger="1" minValue="24" maxValue="1588"/>
    </cacheField>
    <cacheField name="Ex rate (actual)" numFmtId="4">
      <sharedItems containsSemiMixedTypes="0" containsString="0" containsNumber="1" minValue="1" maxValue="1.35"/>
    </cacheField>
    <cacheField name="Amount spent (USD)" numFmtId="3">
      <sharedItems containsSemiMixedTypes="0" containsString="0" containsNumber="1" minValue="28.799999999999997" maxValue="2143.8000000000002"/>
    </cacheField>
    <cacheField name="Difference (I - F)_x000a_(Actual - Plan)" numFmtId="3">
      <sharedItems containsSemiMixedTypes="0" containsString="0" containsNumber="1" minValue="-2470.4" maxValue="200"/>
    </cacheField>
    <cacheField name="Remaining (USD)" numFmtId="3">
      <sharedItems containsSemiMixedTypes="0" containsString="0" containsNumber="1" minValue="0" maxValue="2470.4"/>
    </cacheField>
    <cacheField name="Fully settled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n v="1"/>
    <s v="flights"/>
    <x v="0"/>
    <n v="1588"/>
    <n v="1.28"/>
    <n v="2032.64"/>
    <n v="1588"/>
    <n v="1.35"/>
    <n v="2143.8000000000002"/>
    <n v="111.16000000000008"/>
    <n v="0"/>
    <s v="YES"/>
  </r>
  <r>
    <n v="2"/>
    <s v="hotel"/>
    <x v="1"/>
    <n v="2050"/>
    <n v="1.28"/>
    <n v="2624"/>
    <n v="120"/>
    <n v="1.28"/>
    <n v="153.6"/>
    <n v="-2470.4"/>
    <n v="2470.4"/>
    <s v="NO"/>
  </r>
  <r>
    <n v="3"/>
    <s v="bus"/>
    <x v="0"/>
    <n v="32"/>
    <n v="1.28"/>
    <n v="40.96"/>
    <n v="30"/>
    <n v="1.32"/>
    <n v="39.6"/>
    <n v="-1.3599999999999994"/>
    <n v="0"/>
    <s v="YES"/>
  </r>
  <r>
    <n v="4"/>
    <s v="breakfasts"/>
    <x v="2"/>
    <n v="100"/>
    <n v="1.28"/>
    <n v="128"/>
    <n v="120"/>
    <n v="1.32"/>
    <n v="158.4"/>
    <n v="30.400000000000006"/>
    <n v="0"/>
    <s v="YES"/>
  </r>
  <r>
    <n v="5"/>
    <s v="dinners&amp;drinks"/>
    <x v="2"/>
    <n v="1200"/>
    <n v="1.28"/>
    <n v="1536"/>
    <n v="900"/>
    <n v="1.32"/>
    <n v="1188"/>
    <n v="-348"/>
    <n v="0"/>
    <s v="YES"/>
  </r>
  <r>
    <n v="6"/>
    <s v="public transport"/>
    <x v="3"/>
    <n v="100"/>
    <n v="1.28"/>
    <n v="128"/>
    <n v="100"/>
    <n v="1.2"/>
    <n v="120"/>
    <n v="-8"/>
    <n v="0"/>
    <s v="YES"/>
  </r>
  <r>
    <n v="7"/>
    <s v="other"/>
    <x v="4"/>
    <n v="50"/>
    <n v="1.28"/>
    <n v="64"/>
    <n v="25"/>
    <n v="1.2"/>
    <n v="30"/>
    <n v="-34"/>
    <n v="0"/>
    <s v="YES"/>
  </r>
  <r>
    <n v="8"/>
    <s v="taxi"/>
    <x v="0"/>
    <n v="50"/>
    <n v="1.28"/>
    <n v="64"/>
    <n v="24"/>
    <n v="1.2"/>
    <n v="28.799999999999997"/>
    <n v="-35.200000000000003"/>
    <n v="0"/>
    <s v="YES"/>
  </r>
  <r>
    <n v="9"/>
    <s v="taxi"/>
    <x v="0"/>
    <n v="50"/>
    <n v="1.28"/>
    <n v="64"/>
    <n v="60"/>
    <n v="1.2"/>
    <n v="72"/>
    <n v="8"/>
    <n v="0"/>
    <s v="YES"/>
  </r>
  <r>
    <n v="10"/>
    <s v="suvenirs"/>
    <x v="5"/>
    <n v="50"/>
    <n v="1.28"/>
    <n v="64"/>
    <n v="200"/>
    <n v="1.2"/>
    <n v="240"/>
    <n v="176"/>
    <n v="0"/>
    <s v="YES"/>
  </r>
  <r>
    <n v="11"/>
    <s v="entrances"/>
    <x v="6"/>
    <n v="25"/>
    <n v="1.28"/>
    <n v="32"/>
    <n v="75"/>
    <n v="1.2"/>
    <n v="90"/>
    <n v="58"/>
    <n v="0"/>
    <s v="YES"/>
  </r>
  <r>
    <n v="12"/>
    <s v="public transport - other"/>
    <x v="3"/>
    <n v="100"/>
    <n v="1.28"/>
    <n v="128"/>
    <n v="175"/>
    <n v="1.2"/>
    <n v="210"/>
    <n v="82"/>
    <n v="0"/>
    <s v="YES"/>
  </r>
  <r>
    <n v="13"/>
    <s v="taxis"/>
    <x v="0"/>
    <n v="0"/>
    <n v="1.28"/>
    <n v="0"/>
    <n v="200"/>
    <n v="1"/>
    <n v="200"/>
    <n v="200"/>
    <n v="0"/>
    <s v="YE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C87EED-805C-4262-B4FD-E1C1948B9C20}" name="Tabela przestawna1" cacheId="0" applyNumberFormats="0" applyBorderFormats="0" applyFontFormats="0" applyPatternFormats="0" applyAlignmentFormats="0" applyWidthHeightFormats="1" dataCaption="Wartości" updatedVersion="8" minRefreshableVersion="3" itemPrintTitles="1" createdVersion="8" indent="0" showHeaders="0" outline="1" outlineData="1" multipleFieldFilters="0" chartFormat="42">
  <location ref="B10:E18" firstHeaderRow="0" firstDataRow="1" firstDataCol="1"/>
  <pivotFields count="12">
    <pivotField showAll="0"/>
    <pivotField showAll="0"/>
    <pivotField axis="axisRow" showAll="0" sortType="descending">
      <items count="9">
        <item x="1"/>
        <item x="6"/>
        <item x="2"/>
        <item x="4"/>
        <item x="3"/>
        <item x="5"/>
        <item x="0"/>
        <item h="1" m="1" x="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showAll="0"/>
    <pivotField showAll="0"/>
    <pivotField dataField="1" showAll="0"/>
    <pivotField showAll="0"/>
    <pivotField dataField="1" numFmtId="3" showAll="0"/>
    <pivotField showAll="0"/>
  </pivotFields>
  <rowFields count="1">
    <field x="2"/>
  </rowFields>
  <rowItems count="8">
    <i>
      <x/>
    </i>
    <i>
      <x v="6"/>
    </i>
    <i>
      <x v="2"/>
    </i>
    <i>
      <x v="4"/>
    </i>
    <i>
      <x v="5"/>
    </i>
    <i>
      <x v="3"/>
    </i>
    <i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Planned" fld="5" baseField="2" baseItem="6"/>
    <dataField name="Actual" fld="8" baseField="2" baseItem="6"/>
    <dataField name="Remaining" fld="10" baseField="2" baseItem="6" numFmtId="3"/>
  </dataFields>
  <formats count="1">
    <format dxfId="31">
      <pivotArea outline="0" collapsedLevelsAreSubtotals="1" fieldPosition="0"/>
    </format>
  </formats>
  <chartFormats count="3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65F695A-23AE-4B78-9AD2-31E0D2EE7ECE}" name="Tabela2" displayName="Tabela2" ref="A12:L25" headerRowDxfId="30" dataDxfId="28" headerRowBorderDxfId="29" tableBorderDxfId="27" totalsRowBorderDxfId="26">
  <autoFilter ref="A12:L25" xr:uid="{065F695A-23AE-4B78-9AD2-31E0D2EE7ECE}"/>
  <tableColumns count="12">
    <tableColumn id="1" xr3:uid="{F4BB2080-C35F-4FDA-BFBA-40D620E273CF}" name="No" dataDxfId="25">
      <calculatedColumnFormula>ROW()-ROWS(A1:A12)</calculatedColumnFormula>
    </tableColumn>
    <tableColumn id="2" xr3:uid="{58E16921-A25F-4892-AC2A-1DA7FE0DACCB}" name="Title &amp; Description" dataDxfId="24" totalsRowDxfId="23"/>
    <tableColumn id="3" xr3:uid="{B140F3E7-FF0D-4CFE-8B99-E0396DB75FB3}" name="Category" dataDxfId="22" totalsRowDxfId="21"/>
    <tableColumn id="4" xr3:uid="{00BB8033-B94F-41E1-97EB-2531AECB57BE}" name="Amount  Plan (Original currency)" dataDxfId="20" totalsRowDxfId="19"/>
    <tableColumn id="5" xr3:uid="{278986BB-E15B-4DBE-A894-ED2A38142777}" name="Ex rate (plan)" dataDxfId="18" totalsRowDxfId="17">
      <calculatedColumnFormula>$C$8</calculatedColumnFormula>
    </tableColumn>
    <tableColumn id="6" xr3:uid="{F5849F07-69E2-442C-8840-4CDC568209A4}" name="Plan (USD)" dataDxfId="16" totalsRowDxfId="15">
      <calculatedColumnFormula>Tabela2[[#This Row],[Amount  Plan (Original currency)]]*E13</calculatedColumnFormula>
    </tableColumn>
    <tableColumn id="7" xr3:uid="{FCAAF543-65D3-4F29-BD8C-DFD49D6C43D3}" name="Amount spent (Original currency)" dataDxfId="14" totalsRowDxfId="13"/>
    <tableColumn id="8" xr3:uid="{3F709998-88AA-4B2C-835E-4D20B5C1D4DE}" name="Ex rate (actual)" dataDxfId="12" totalsRowDxfId="11"/>
    <tableColumn id="9" xr3:uid="{D807DBE5-F60B-4A87-8C52-38B07EBEAFE5}" name="Amount spent (USD)" dataDxfId="10" totalsRowDxfId="9">
      <calculatedColumnFormula>Tabela2[[#This Row],[Amount spent (Original currency)]]*H13</calculatedColumnFormula>
    </tableColumn>
    <tableColumn id="10" xr3:uid="{6885145E-EC29-410C-B81D-F26E05AE547A}" name="Difference (I - F)_x000a_(Actual - Plan)" dataDxfId="8" totalsRowDxfId="7">
      <calculatedColumnFormula>Tabela2[[#This Row],[Amount spent (USD)]]-Tabela2[[#This Row],[Plan (USD)]]</calculatedColumnFormula>
    </tableColumn>
    <tableColumn id="12" xr3:uid="{3BB75534-54EE-45F7-949F-C66D1A890929}" name="Remaining (USD)" dataDxfId="6" totalsRowDxfId="5">
      <calculatedColumnFormula>IF(Tabela2[[#This Row],[Fully settled]]="NO", -Tabela2[[#This Row],[Difference (I - F)
(Actual - Plan)]], 0)</calculatedColumnFormula>
    </tableColumn>
    <tableColumn id="11" xr3:uid="{E737E048-BEE2-4CBB-936D-8A434138FF0D}" name="Fully settled" dataDxfId="4" totalsRowDxfId="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185A53-B4CF-4E83-B511-3B78A7C29AC8}" name="CAT_LIST" displayName="CAT_LIST" ref="A1:A9" totalsRowShown="0">
  <autoFilter ref="A1:A9" xr:uid="{5B185A53-B4CF-4E83-B511-3B78A7C29AC8}"/>
  <tableColumns count="1">
    <tableColumn id="1" xr3:uid="{70C1E488-F23B-47A1-B8A1-4C3202163D36}" name="categori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51704-28FB-4F78-BD8B-8FDB7D3EF8A3}">
  <dimension ref="B1:J25"/>
  <sheetViews>
    <sheetView showGridLines="0" tabSelected="1" zoomScale="98" zoomScaleNormal="100" workbookViewId="0">
      <selection activeCell="K6" sqref="K6"/>
    </sheetView>
  </sheetViews>
  <sheetFormatPr defaultRowHeight="14.4" x14ac:dyDescent="0.3"/>
  <cols>
    <col min="1" max="1" width="6.5546875" customWidth="1"/>
    <col min="2" max="2" width="31.6640625" customWidth="1"/>
    <col min="3" max="3" width="13.33203125" bestFit="1" customWidth="1"/>
    <col min="4" max="4" width="11.6640625" bestFit="1" customWidth="1"/>
    <col min="5" max="5" width="15.33203125" bestFit="1" customWidth="1"/>
    <col min="6" max="6" width="4.88671875" customWidth="1"/>
    <col min="7" max="7" width="9.77734375" customWidth="1"/>
    <col min="8" max="8" width="16.44140625" customWidth="1"/>
    <col min="9" max="9" width="18.5546875" customWidth="1"/>
    <col min="10" max="10" width="16.6640625" customWidth="1"/>
    <col min="12" max="12" width="8.88671875" customWidth="1"/>
  </cols>
  <sheetData>
    <row r="1" spans="2:10" ht="39.6" customHeight="1" thickBot="1" x14ac:dyDescent="0.35">
      <c r="B1" s="46" t="s">
        <v>51</v>
      </c>
      <c r="C1" s="46"/>
      <c r="D1" s="46"/>
      <c r="E1" s="46"/>
      <c r="F1" s="46"/>
      <c r="G1" s="46"/>
      <c r="H1" s="46"/>
      <c r="I1" s="46"/>
      <c r="J1" s="41"/>
    </row>
    <row r="2" spans="2:10" ht="15" thickTop="1" x14ac:dyDescent="0.3"/>
    <row r="3" spans="2:10" x14ac:dyDescent="0.3">
      <c r="B3" s="47" t="s">
        <v>48</v>
      </c>
      <c r="C3" s="47"/>
    </row>
    <row r="4" spans="2:10" x14ac:dyDescent="0.3">
      <c r="B4" s="27" t="s">
        <v>3</v>
      </c>
      <c r="C4" s="28" t="str">
        <f>'Travel financials'!C4</f>
        <v>Puerto Rico</v>
      </c>
    </row>
    <row r="5" spans="2:10" x14ac:dyDescent="0.3">
      <c r="B5" s="27" t="s">
        <v>4</v>
      </c>
      <c r="C5" s="29">
        <f>'Travel financials'!C5</f>
        <v>45417</v>
      </c>
    </row>
    <row r="6" spans="2:10" x14ac:dyDescent="0.3">
      <c r="B6" s="27" t="s">
        <v>5</v>
      </c>
      <c r="C6" s="29">
        <f>'Travel financials'!C6</f>
        <v>45427</v>
      </c>
    </row>
    <row r="7" spans="2:10" x14ac:dyDescent="0.3">
      <c r="B7" s="27" t="s">
        <v>36</v>
      </c>
      <c r="C7" s="28">
        <f>'Travel financials'!C7</f>
        <v>2</v>
      </c>
    </row>
    <row r="10" spans="2:10" x14ac:dyDescent="0.3">
      <c r="C10" t="s">
        <v>45</v>
      </c>
      <c r="D10" t="s">
        <v>46</v>
      </c>
      <c r="E10" t="s">
        <v>37</v>
      </c>
    </row>
    <row r="11" spans="2:10" x14ac:dyDescent="0.3">
      <c r="B11" s="3" t="s">
        <v>21</v>
      </c>
      <c r="C11" s="4">
        <v>2624</v>
      </c>
      <c r="D11" s="4">
        <v>153.6</v>
      </c>
      <c r="E11" s="4">
        <v>2470.4</v>
      </c>
    </row>
    <row r="12" spans="2:10" x14ac:dyDescent="0.3">
      <c r="B12" s="3" t="s">
        <v>20</v>
      </c>
      <c r="C12" s="4">
        <v>2201.6</v>
      </c>
      <c r="D12" s="4">
        <v>2484.2000000000003</v>
      </c>
      <c r="E12" s="4">
        <v>0</v>
      </c>
    </row>
    <row r="13" spans="2:10" x14ac:dyDescent="0.3">
      <c r="B13" s="3" t="s">
        <v>22</v>
      </c>
      <c r="C13" s="4">
        <v>1664</v>
      </c>
      <c r="D13" s="4">
        <v>1346.4</v>
      </c>
      <c r="E13" s="4">
        <v>0</v>
      </c>
    </row>
    <row r="14" spans="2:10" x14ac:dyDescent="0.3">
      <c r="B14" s="3" t="s">
        <v>10</v>
      </c>
      <c r="C14" s="4">
        <v>256</v>
      </c>
      <c r="D14" s="4">
        <v>330</v>
      </c>
      <c r="E14" s="4">
        <v>0</v>
      </c>
    </row>
    <row r="15" spans="2:10" x14ac:dyDescent="0.3">
      <c r="B15" s="3" t="s">
        <v>13</v>
      </c>
      <c r="C15" s="4">
        <v>64</v>
      </c>
      <c r="D15" s="4">
        <v>240</v>
      </c>
      <c r="E15" s="4">
        <v>0</v>
      </c>
    </row>
    <row r="16" spans="2:10" x14ac:dyDescent="0.3">
      <c r="B16" s="3" t="s">
        <v>11</v>
      </c>
      <c r="C16" s="4">
        <v>64</v>
      </c>
      <c r="D16" s="4">
        <v>30</v>
      </c>
      <c r="E16" s="4">
        <v>0</v>
      </c>
    </row>
    <row r="17" spans="2:7" x14ac:dyDescent="0.3">
      <c r="B17" s="3" t="s">
        <v>14</v>
      </c>
      <c r="C17" s="4">
        <v>32</v>
      </c>
      <c r="D17" s="4">
        <v>90</v>
      </c>
      <c r="E17" s="4">
        <v>0</v>
      </c>
    </row>
    <row r="18" spans="2:7" x14ac:dyDescent="0.3">
      <c r="B18" s="3" t="s">
        <v>53</v>
      </c>
      <c r="C18" s="4">
        <v>6905.6</v>
      </c>
      <c r="D18" s="4">
        <v>4674.2000000000007</v>
      </c>
      <c r="E18" s="4">
        <v>2470.4</v>
      </c>
    </row>
    <row r="25" spans="2:7" x14ac:dyDescent="0.3">
      <c r="G25" s="5" t="s">
        <v>47</v>
      </c>
    </row>
  </sheetData>
  <mergeCells count="2">
    <mergeCell ref="B1:I1"/>
    <mergeCell ref="B3:C3"/>
  </mergeCells>
  <pageMargins left="0.7" right="0.7" top="0.75" bottom="0.75" header="0.3" footer="0.3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5BD60-CB2E-4695-8BE9-621ED4CE2300}">
  <dimension ref="A1:Q39"/>
  <sheetViews>
    <sheetView showGridLines="0" topLeftCell="F9" zoomScaleNormal="100" workbookViewId="0">
      <selection activeCell="K32" sqref="K32"/>
    </sheetView>
  </sheetViews>
  <sheetFormatPr defaultRowHeight="14.4" x14ac:dyDescent="0.3"/>
  <cols>
    <col min="1" max="1" width="10" customWidth="1"/>
    <col min="2" max="2" width="38.109375" customWidth="1"/>
    <col min="3" max="3" width="15.88671875" customWidth="1"/>
    <col min="4" max="4" width="27.109375" customWidth="1"/>
    <col min="5" max="5" width="15.88671875" customWidth="1"/>
    <col min="6" max="6" width="16.44140625" customWidth="1"/>
    <col min="7" max="7" width="28.109375" customWidth="1"/>
    <col min="8" max="8" width="16.44140625" customWidth="1"/>
    <col min="9" max="9" width="18.5546875" customWidth="1"/>
    <col min="10" max="11" width="16.6640625" customWidth="1"/>
    <col min="12" max="12" width="11.5546875" customWidth="1"/>
  </cols>
  <sheetData>
    <row r="1" spans="1:12" ht="43.2" customHeight="1" thickBot="1" x14ac:dyDescent="0.35">
      <c r="B1" s="48" t="s">
        <v>52</v>
      </c>
      <c r="C1" s="48"/>
      <c r="D1" s="48"/>
      <c r="E1" s="48"/>
      <c r="F1" s="48"/>
    </row>
    <row r="2" spans="1:12" ht="23.4" x14ac:dyDescent="0.45">
      <c r="B2" s="6"/>
      <c r="C2" s="6"/>
      <c r="D2" s="6"/>
      <c r="E2" s="6"/>
      <c r="F2" s="6"/>
    </row>
    <row r="3" spans="1:12" x14ac:dyDescent="0.3">
      <c r="B3" s="49" t="s">
        <v>48</v>
      </c>
      <c r="C3" s="49"/>
    </row>
    <row r="4" spans="1:12" x14ac:dyDescent="0.3">
      <c r="B4" s="2" t="s">
        <v>3</v>
      </c>
      <c r="C4" s="43" t="s">
        <v>6</v>
      </c>
    </row>
    <row r="5" spans="1:12" x14ac:dyDescent="0.3">
      <c r="B5" s="2" t="s">
        <v>4</v>
      </c>
      <c r="C5" s="44">
        <v>45417</v>
      </c>
    </row>
    <row r="6" spans="1:12" x14ac:dyDescent="0.3">
      <c r="B6" s="2" t="s">
        <v>5</v>
      </c>
      <c r="C6" s="44">
        <f>C5+10</f>
        <v>45427</v>
      </c>
    </row>
    <row r="7" spans="1:12" x14ac:dyDescent="0.3">
      <c r="B7" s="2" t="s">
        <v>36</v>
      </c>
      <c r="C7" s="43">
        <v>2</v>
      </c>
    </row>
    <row r="8" spans="1:12" x14ac:dyDescent="0.3">
      <c r="B8" s="2" t="s">
        <v>35</v>
      </c>
      <c r="C8" s="45">
        <v>1.28</v>
      </c>
    </row>
    <row r="9" spans="1:12" x14ac:dyDescent="0.3">
      <c r="C9" s="7"/>
    </row>
    <row r="11" spans="1:12" s="30" customFormat="1" x14ac:dyDescent="0.3">
      <c r="A11" s="51" t="s">
        <v>50</v>
      </c>
      <c r="B11" s="51"/>
      <c r="C11" s="51"/>
      <c r="D11" s="52" t="s">
        <v>1</v>
      </c>
      <c r="E11" s="52"/>
      <c r="F11" s="52"/>
      <c r="G11" s="50" t="s">
        <v>2</v>
      </c>
      <c r="H11" s="50"/>
      <c r="I11" s="50"/>
      <c r="J11" s="51" t="s">
        <v>49</v>
      </c>
      <c r="K11" s="51"/>
      <c r="L11" s="51"/>
    </row>
    <row r="12" spans="1:12" s="40" customFormat="1" ht="28.8" x14ac:dyDescent="0.3">
      <c r="A12" s="31" t="s">
        <v>7</v>
      </c>
      <c r="B12" s="39" t="s">
        <v>18</v>
      </c>
      <c r="C12" s="32" t="s">
        <v>17</v>
      </c>
      <c r="D12" s="33" t="s">
        <v>24</v>
      </c>
      <c r="E12" s="34" t="s">
        <v>25</v>
      </c>
      <c r="F12" s="34" t="s">
        <v>29</v>
      </c>
      <c r="G12" s="35" t="s">
        <v>30</v>
      </c>
      <c r="H12" s="36" t="s">
        <v>26</v>
      </c>
      <c r="I12" s="36" t="s">
        <v>31</v>
      </c>
      <c r="J12" s="37" t="s">
        <v>28</v>
      </c>
      <c r="K12" s="38" t="s">
        <v>38</v>
      </c>
      <c r="L12" s="38" t="s">
        <v>32</v>
      </c>
    </row>
    <row r="13" spans="1:12" x14ac:dyDescent="0.3">
      <c r="A13" s="8">
        <f>ROW()-ROWS(A1:A12)</f>
        <v>1</v>
      </c>
      <c r="B13" s="9" t="s">
        <v>27</v>
      </c>
      <c r="C13" s="9" t="s">
        <v>20</v>
      </c>
      <c r="D13" s="10">
        <v>1588</v>
      </c>
      <c r="E13" s="11">
        <f t="shared" ref="E13:E25" si="0">$C$8</f>
        <v>1.28</v>
      </c>
      <c r="F13" s="12">
        <f>Tabela2[[#This Row],[Amount  Plan (Original currency)]]*E13</f>
        <v>2032.64</v>
      </c>
      <c r="G13" s="10">
        <v>1588</v>
      </c>
      <c r="H13" s="13">
        <v>1.35</v>
      </c>
      <c r="I13" s="14">
        <f>Tabela2[[#This Row],[Amount spent (Original currency)]]*H13</f>
        <v>2143.8000000000002</v>
      </c>
      <c r="J13" s="14">
        <f>Tabela2[[#This Row],[Amount spent (USD)]]-Tabela2[[#This Row],[Plan (USD)]]</f>
        <v>111.16000000000008</v>
      </c>
      <c r="K13" s="14">
        <f>IF(Tabela2[[#This Row],[Fully settled]]="NO", -Tabela2[[#This Row],[Difference (I - F)
(Actual - Plan)]], 0)</f>
        <v>0</v>
      </c>
      <c r="L13" s="9" t="s">
        <v>34</v>
      </c>
    </row>
    <row r="14" spans="1:12" x14ac:dyDescent="0.3">
      <c r="A14" s="15">
        <f t="shared" ref="A14:A25" si="1">ROW()-ROWS(A2:A13)</f>
        <v>2</v>
      </c>
      <c r="B14" s="16" t="s">
        <v>0</v>
      </c>
      <c r="C14" s="16" t="s">
        <v>21</v>
      </c>
      <c r="D14" s="17">
        <v>2050</v>
      </c>
      <c r="E14" s="18">
        <f t="shared" si="0"/>
        <v>1.28</v>
      </c>
      <c r="F14" s="12">
        <f>Tabela2[[#This Row],[Amount  Plan (Original currency)]]*E14</f>
        <v>2624</v>
      </c>
      <c r="G14" s="17">
        <v>120</v>
      </c>
      <c r="H14" s="19">
        <f>$C$8</f>
        <v>1.28</v>
      </c>
      <c r="I14" s="14">
        <f>Tabela2[[#This Row],[Amount spent (Original currency)]]*H14</f>
        <v>153.6</v>
      </c>
      <c r="J14" s="14">
        <f>Tabela2[[#This Row],[Amount spent (USD)]]-Tabela2[[#This Row],[Plan (USD)]]</f>
        <v>-2470.4</v>
      </c>
      <c r="K14" s="20">
        <f>IF(Tabela2[[#This Row],[Fully settled]]="NO", -Tabela2[[#This Row],[Difference (I - F)
(Actual - Plan)]], 0)</f>
        <v>2470.4</v>
      </c>
      <c r="L14" s="16" t="s">
        <v>33</v>
      </c>
    </row>
    <row r="15" spans="1:12" x14ac:dyDescent="0.3">
      <c r="A15" s="15">
        <f t="shared" si="1"/>
        <v>3</v>
      </c>
      <c r="B15" s="16" t="s">
        <v>8</v>
      </c>
      <c r="C15" s="16" t="s">
        <v>20</v>
      </c>
      <c r="D15" s="17">
        <v>32</v>
      </c>
      <c r="E15" s="18">
        <f t="shared" si="0"/>
        <v>1.28</v>
      </c>
      <c r="F15" s="12">
        <f>Tabela2[[#This Row],[Amount  Plan (Original currency)]]*E15</f>
        <v>40.96</v>
      </c>
      <c r="G15" s="17">
        <v>30</v>
      </c>
      <c r="H15" s="19">
        <v>1.32</v>
      </c>
      <c r="I15" s="14">
        <f>Tabela2[[#This Row],[Amount spent (Original currency)]]*H15</f>
        <v>39.6</v>
      </c>
      <c r="J15" s="14">
        <f>Tabela2[[#This Row],[Amount spent (USD)]]-Tabela2[[#This Row],[Plan (USD)]]</f>
        <v>-1.3599999999999994</v>
      </c>
      <c r="K15" s="20">
        <f>IF(Tabela2[[#This Row],[Fully settled]]="NO", -Tabela2[[#This Row],[Difference (I - F)
(Actual - Plan)]], 0)</f>
        <v>0</v>
      </c>
      <c r="L15" s="16" t="s">
        <v>34</v>
      </c>
    </row>
    <row r="16" spans="1:12" x14ac:dyDescent="0.3">
      <c r="A16" s="15">
        <f t="shared" si="1"/>
        <v>4</v>
      </c>
      <c r="B16" s="16" t="s">
        <v>9</v>
      </c>
      <c r="C16" s="16" t="s">
        <v>22</v>
      </c>
      <c r="D16" s="17">
        <v>100</v>
      </c>
      <c r="E16" s="18">
        <f t="shared" si="0"/>
        <v>1.28</v>
      </c>
      <c r="F16" s="12">
        <f>Tabela2[[#This Row],[Amount  Plan (Original currency)]]*E16</f>
        <v>128</v>
      </c>
      <c r="G16" s="17">
        <v>120</v>
      </c>
      <c r="H16" s="19">
        <f>H15</f>
        <v>1.32</v>
      </c>
      <c r="I16" s="14">
        <f>Tabela2[[#This Row],[Amount spent (Original currency)]]*H16</f>
        <v>158.4</v>
      </c>
      <c r="J16" s="14">
        <f>Tabela2[[#This Row],[Amount spent (USD)]]-Tabela2[[#This Row],[Plan (USD)]]</f>
        <v>30.400000000000006</v>
      </c>
      <c r="K16" s="20">
        <f>IF(Tabela2[[#This Row],[Fully settled]]="NO", -Tabela2[[#This Row],[Difference (I - F)
(Actual - Plan)]], 0)</f>
        <v>0</v>
      </c>
      <c r="L16" s="16" t="s">
        <v>34</v>
      </c>
    </row>
    <row r="17" spans="1:17" x14ac:dyDescent="0.3">
      <c r="A17" s="15">
        <f t="shared" si="1"/>
        <v>5</v>
      </c>
      <c r="B17" s="16" t="s">
        <v>44</v>
      </c>
      <c r="C17" s="16" t="s">
        <v>22</v>
      </c>
      <c r="D17" s="17">
        <v>1200</v>
      </c>
      <c r="E17" s="18">
        <f t="shared" si="0"/>
        <v>1.28</v>
      </c>
      <c r="F17" s="12">
        <f>Tabela2[[#This Row],[Amount  Plan (Original currency)]]*E17</f>
        <v>1536</v>
      </c>
      <c r="G17" s="17">
        <v>900</v>
      </c>
      <c r="H17" s="19">
        <f t="shared" ref="H17:H24" si="2">H16</f>
        <v>1.32</v>
      </c>
      <c r="I17" s="14">
        <f>Tabela2[[#This Row],[Amount spent (Original currency)]]*H17</f>
        <v>1188</v>
      </c>
      <c r="J17" s="14">
        <f>Tabela2[[#This Row],[Amount spent (USD)]]-Tabela2[[#This Row],[Plan (USD)]]</f>
        <v>-348</v>
      </c>
      <c r="K17" s="20">
        <f>IF(Tabela2[[#This Row],[Fully settled]]="NO", -Tabela2[[#This Row],[Difference (I - F)
(Actual - Plan)]], 0)</f>
        <v>0</v>
      </c>
      <c r="L17" s="16" t="s">
        <v>34</v>
      </c>
    </row>
    <row r="18" spans="1:17" x14ac:dyDescent="0.3">
      <c r="A18" s="15">
        <f t="shared" si="1"/>
        <v>6</v>
      </c>
      <c r="B18" s="16" t="s">
        <v>10</v>
      </c>
      <c r="C18" s="16" t="s">
        <v>10</v>
      </c>
      <c r="D18" s="17">
        <v>100</v>
      </c>
      <c r="E18" s="18">
        <f t="shared" si="0"/>
        <v>1.28</v>
      </c>
      <c r="F18" s="12">
        <f>Tabela2[[#This Row],[Amount  Plan (Original currency)]]*E18</f>
        <v>128</v>
      </c>
      <c r="G18" s="17">
        <v>100</v>
      </c>
      <c r="H18" s="19">
        <f>H24</f>
        <v>1.2</v>
      </c>
      <c r="I18" s="14">
        <f>Tabela2[[#This Row],[Amount spent (Original currency)]]*H18</f>
        <v>120</v>
      </c>
      <c r="J18" s="14">
        <f>Tabela2[[#This Row],[Amount spent (USD)]]-Tabela2[[#This Row],[Plan (USD)]]</f>
        <v>-8</v>
      </c>
      <c r="K18" s="20">
        <f>IF(Tabela2[[#This Row],[Fully settled]]="NO", -Tabela2[[#This Row],[Difference (I - F)
(Actual - Plan)]], 0)</f>
        <v>0</v>
      </c>
      <c r="L18" s="16" t="s">
        <v>34</v>
      </c>
    </row>
    <row r="19" spans="1:17" x14ac:dyDescent="0.3">
      <c r="A19" s="15">
        <f t="shared" si="1"/>
        <v>7</v>
      </c>
      <c r="B19" s="16" t="s">
        <v>11</v>
      </c>
      <c r="C19" s="16" t="s">
        <v>11</v>
      </c>
      <c r="D19" s="17">
        <v>50</v>
      </c>
      <c r="E19" s="18">
        <f t="shared" si="0"/>
        <v>1.28</v>
      </c>
      <c r="F19" s="12">
        <f>Tabela2[[#This Row],[Amount  Plan (Original currency)]]*E19</f>
        <v>64</v>
      </c>
      <c r="G19" s="17">
        <v>25</v>
      </c>
      <c r="H19" s="19">
        <v>1.2</v>
      </c>
      <c r="I19" s="14">
        <f>Tabela2[[#This Row],[Amount spent (Original currency)]]*H19</f>
        <v>30</v>
      </c>
      <c r="J19" s="14">
        <f>Tabela2[[#This Row],[Amount spent (USD)]]-Tabela2[[#This Row],[Plan (USD)]]</f>
        <v>-34</v>
      </c>
      <c r="K19" s="20">
        <f>IF(Tabela2[[#This Row],[Fully settled]]="NO", -Tabela2[[#This Row],[Difference (I - F)
(Actual - Plan)]], 0)</f>
        <v>0</v>
      </c>
      <c r="L19" s="16" t="s">
        <v>34</v>
      </c>
      <c r="P19" s="1"/>
      <c r="Q19" s="1"/>
    </row>
    <row r="20" spans="1:17" x14ac:dyDescent="0.3">
      <c r="A20" s="15">
        <f t="shared" si="1"/>
        <v>8</v>
      </c>
      <c r="B20" s="16" t="s">
        <v>12</v>
      </c>
      <c r="C20" s="16" t="s">
        <v>20</v>
      </c>
      <c r="D20" s="17">
        <v>50</v>
      </c>
      <c r="E20" s="18">
        <f t="shared" si="0"/>
        <v>1.28</v>
      </c>
      <c r="F20" s="12">
        <f>Tabela2[[#This Row],[Amount  Plan (Original currency)]]*E20</f>
        <v>64</v>
      </c>
      <c r="G20" s="17">
        <v>24</v>
      </c>
      <c r="H20" s="19">
        <f>H19</f>
        <v>1.2</v>
      </c>
      <c r="I20" s="14">
        <f>Tabela2[[#This Row],[Amount spent (Original currency)]]*H20</f>
        <v>28.799999999999997</v>
      </c>
      <c r="J20" s="14">
        <f>Tabela2[[#This Row],[Amount spent (USD)]]-Tabela2[[#This Row],[Plan (USD)]]</f>
        <v>-35.200000000000003</v>
      </c>
      <c r="K20" s="20">
        <f>IF(Tabela2[[#This Row],[Fully settled]]="NO", -Tabela2[[#This Row],[Difference (I - F)
(Actual - Plan)]], 0)</f>
        <v>0</v>
      </c>
      <c r="L20" s="16" t="s">
        <v>34</v>
      </c>
    </row>
    <row r="21" spans="1:17" x14ac:dyDescent="0.3">
      <c r="A21" s="15">
        <f t="shared" si="1"/>
        <v>9</v>
      </c>
      <c r="B21" s="16" t="s">
        <v>12</v>
      </c>
      <c r="C21" s="16" t="s">
        <v>20</v>
      </c>
      <c r="D21" s="17">
        <v>50</v>
      </c>
      <c r="E21" s="18">
        <f t="shared" si="0"/>
        <v>1.28</v>
      </c>
      <c r="F21" s="12">
        <f>Tabela2[[#This Row],[Amount  Plan (Original currency)]]*E21</f>
        <v>64</v>
      </c>
      <c r="G21" s="17">
        <v>60</v>
      </c>
      <c r="H21" s="19">
        <f t="shared" si="2"/>
        <v>1.2</v>
      </c>
      <c r="I21" s="14">
        <f>Tabela2[[#This Row],[Amount spent (Original currency)]]*H21</f>
        <v>72</v>
      </c>
      <c r="J21" s="14">
        <f>Tabela2[[#This Row],[Amount spent (USD)]]-Tabela2[[#This Row],[Plan (USD)]]</f>
        <v>8</v>
      </c>
      <c r="K21" s="20">
        <f>IF(Tabela2[[#This Row],[Fully settled]]="NO", -Tabela2[[#This Row],[Difference (I - F)
(Actual - Plan)]], 0)</f>
        <v>0</v>
      </c>
      <c r="L21" s="16" t="s">
        <v>34</v>
      </c>
    </row>
    <row r="22" spans="1:17" x14ac:dyDescent="0.3">
      <c r="A22" s="15">
        <f t="shared" si="1"/>
        <v>10</v>
      </c>
      <c r="B22" s="16" t="s">
        <v>13</v>
      </c>
      <c r="C22" s="16" t="s">
        <v>13</v>
      </c>
      <c r="D22" s="17">
        <v>50</v>
      </c>
      <c r="E22" s="18">
        <f t="shared" si="0"/>
        <v>1.28</v>
      </c>
      <c r="F22" s="12">
        <f>Tabela2[[#This Row],[Amount  Plan (Original currency)]]*E22</f>
        <v>64</v>
      </c>
      <c r="G22" s="17">
        <v>200</v>
      </c>
      <c r="H22" s="19">
        <f t="shared" si="2"/>
        <v>1.2</v>
      </c>
      <c r="I22" s="14">
        <f>Tabela2[[#This Row],[Amount spent (Original currency)]]*H22</f>
        <v>240</v>
      </c>
      <c r="J22" s="14">
        <f>Tabela2[[#This Row],[Amount spent (USD)]]-Tabela2[[#This Row],[Plan (USD)]]</f>
        <v>176</v>
      </c>
      <c r="K22" s="20">
        <f>IF(Tabela2[[#This Row],[Fully settled]]="NO", -Tabela2[[#This Row],[Difference (I - F)
(Actual - Plan)]], 0)</f>
        <v>0</v>
      </c>
      <c r="L22" s="16" t="s">
        <v>34</v>
      </c>
    </row>
    <row r="23" spans="1:17" x14ac:dyDescent="0.3">
      <c r="A23" s="15">
        <f t="shared" si="1"/>
        <v>11</v>
      </c>
      <c r="B23" s="16" t="s">
        <v>14</v>
      </c>
      <c r="C23" s="16" t="s">
        <v>14</v>
      </c>
      <c r="D23" s="17">
        <v>25</v>
      </c>
      <c r="E23" s="18">
        <f t="shared" si="0"/>
        <v>1.28</v>
      </c>
      <c r="F23" s="12">
        <f>Tabela2[[#This Row],[Amount  Plan (Original currency)]]*E23</f>
        <v>32</v>
      </c>
      <c r="G23" s="17">
        <v>75</v>
      </c>
      <c r="H23" s="19">
        <f t="shared" si="2"/>
        <v>1.2</v>
      </c>
      <c r="I23" s="14">
        <f>Tabela2[[#This Row],[Amount spent (Original currency)]]*H23</f>
        <v>90</v>
      </c>
      <c r="J23" s="14">
        <f>Tabela2[[#This Row],[Amount spent (USD)]]-Tabela2[[#This Row],[Plan (USD)]]</f>
        <v>58</v>
      </c>
      <c r="K23" s="20">
        <f>IF(Tabela2[[#This Row],[Fully settled]]="NO", -Tabela2[[#This Row],[Difference (I - F)
(Actual - Plan)]], 0)</f>
        <v>0</v>
      </c>
      <c r="L23" s="16" t="s">
        <v>34</v>
      </c>
    </row>
    <row r="24" spans="1:17" x14ac:dyDescent="0.3">
      <c r="A24" s="15">
        <f t="shared" si="1"/>
        <v>12</v>
      </c>
      <c r="B24" s="16" t="s">
        <v>15</v>
      </c>
      <c r="C24" s="16" t="s">
        <v>10</v>
      </c>
      <c r="D24" s="17">
        <v>100</v>
      </c>
      <c r="E24" s="18">
        <f t="shared" si="0"/>
        <v>1.28</v>
      </c>
      <c r="F24" s="12">
        <f>Tabela2[[#This Row],[Amount  Plan (Original currency)]]*E24</f>
        <v>128</v>
      </c>
      <c r="G24" s="17">
        <v>175</v>
      </c>
      <c r="H24" s="19">
        <f t="shared" si="2"/>
        <v>1.2</v>
      </c>
      <c r="I24" s="14">
        <f>Tabela2[[#This Row],[Amount spent (Original currency)]]*H24</f>
        <v>210</v>
      </c>
      <c r="J24" s="14">
        <f>Tabela2[[#This Row],[Amount spent (USD)]]-Tabela2[[#This Row],[Plan (USD)]]</f>
        <v>82</v>
      </c>
      <c r="K24" s="20">
        <f>IF(Tabela2[[#This Row],[Fully settled]]="NO", -Tabela2[[#This Row],[Difference (I - F)
(Actual - Plan)]], 0)</f>
        <v>0</v>
      </c>
      <c r="L24" s="16" t="s">
        <v>34</v>
      </c>
    </row>
    <row r="25" spans="1:17" x14ac:dyDescent="0.3">
      <c r="A25" s="21">
        <f t="shared" si="1"/>
        <v>13</v>
      </c>
      <c r="B25" s="22" t="s">
        <v>16</v>
      </c>
      <c r="C25" s="22" t="s">
        <v>20</v>
      </c>
      <c r="D25" s="23">
        <v>0</v>
      </c>
      <c r="E25" s="24">
        <f t="shared" si="0"/>
        <v>1.28</v>
      </c>
      <c r="F25" s="12">
        <f>Tabela2[[#This Row],[Amount  Plan (Original currency)]]*E25</f>
        <v>0</v>
      </c>
      <c r="G25" s="23">
        <v>200</v>
      </c>
      <c r="H25" s="25">
        <v>1</v>
      </c>
      <c r="I25" s="14">
        <f>Tabela2[[#This Row],[Amount spent (Original currency)]]*H25</f>
        <v>200</v>
      </c>
      <c r="J25" s="14">
        <f>Tabela2[[#This Row],[Amount spent (USD)]]-Tabela2[[#This Row],[Plan (USD)]]</f>
        <v>200</v>
      </c>
      <c r="K25" s="26">
        <f>IF(Tabela2[[#This Row],[Fully settled]]="NO", -Tabela2[[#This Row],[Difference (I - F)
(Actual - Plan)]], 0)</f>
        <v>0</v>
      </c>
      <c r="L25" s="16" t="s">
        <v>34</v>
      </c>
    </row>
    <row r="27" spans="1:17" x14ac:dyDescent="0.3">
      <c r="P27" s="1"/>
      <c r="Q27" s="1"/>
    </row>
    <row r="39" spans="16:17" x14ac:dyDescent="0.3">
      <c r="P39" s="1"/>
      <c r="Q39" s="1"/>
    </row>
  </sheetData>
  <mergeCells count="6">
    <mergeCell ref="B1:F1"/>
    <mergeCell ref="B3:C3"/>
    <mergeCell ref="G11:I11"/>
    <mergeCell ref="J11:L11"/>
    <mergeCell ref="A11:C11"/>
    <mergeCell ref="D11:F11"/>
  </mergeCells>
  <conditionalFormatting sqref="J13:K25">
    <cfRule type="cellIs" dxfId="2" priority="2" operator="lessThan">
      <formula>0</formula>
    </cfRule>
    <cfRule type="cellIs" dxfId="1" priority="3" operator="greaterThan">
      <formula>0</formula>
    </cfRule>
  </conditionalFormatting>
  <dataValidations count="2">
    <dataValidation type="list" allowBlank="1" showErrorMessage="1" errorTitle="Invalid entry" error="Please chose a value from the list. " sqref="C13:C25" xr:uid="{7B6329D5-219A-4696-A0C7-100ACFB0B0CD}">
      <formula1>categoryLIST</formula1>
    </dataValidation>
    <dataValidation type="list" allowBlank="1" showInputMessage="1" showErrorMessage="1" sqref="L13:L25" xr:uid="{2385A364-F841-4DD7-8ACA-DDF38923FCDA}">
      <formula1>"YES, NO"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D0C69-29A3-48F5-8F2B-FD3F10673397}">
  <dimension ref="A1:E9"/>
  <sheetViews>
    <sheetView workbookViewId="0">
      <selection activeCell="O13" sqref="O13"/>
    </sheetView>
  </sheetViews>
  <sheetFormatPr defaultRowHeight="14.4" x14ac:dyDescent="0.3"/>
  <cols>
    <col min="1" max="1" width="14.88671875" customWidth="1"/>
    <col min="4" max="4" width="24.44140625" customWidth="1"/>
    <col min="5" max="5" width="9.44140625" bestFit="1" customWidth="1"/>
  </cols>
  <sheetData>
    <row r="1" spans="1:5" x14ac:dyDescent="0.3">
      <c r="A1" t="s">
        <v>19</v>
      </c>
    </row>
    <row r="2" spans="1:5" x14ac:dyDescent="0.3">
      <c r="A2" t="s">
        <v>20</v>
      </c>
      <c r="D2" t="s">
        <v>41</v>
      </c>
      <c r="E2">
        <f>'Travel financials'!C6-'Travel financials'!C5</f>
        <v>10</v>
      </c>
    </row>
    <row r="3" spans="1:5" x14ac:dyDescent="0.3">
      <c r="A3" t="s">
        <v>21</v>
      </c>
      <c r="D3" t="s">
        <v>42</v>
      </c>
      <c r="E3">
        <f>'Travel financials'!C7</f>
        <v>2</v>
      </c>
    </row>
    <row r="4" spans="1:5" x14ac:dyDescent="0.3">
      <c r="A4" t="s">
        <v>22</v>
      </c>
    </row>
    <row r="5" spans="1:5" x14ac:dyDescent="0.3">
      <c r="A5" t="s">
        <v>23</v>
      </c>
      <c r="D5" t="s">
        <v>39</v>
      </c>
      <c r="E5" s="4">
        <f>SUM('Travel financials'!I:I)</f>
        <v>4674.2000000000007</v>
      </c>
    </row>
    <row r="6" spans="1:5" x14ac:dyDescent="0.3">
      <c r="A6" t="s">
        <v>13</v>
      </c>
      <c r="D6" t="s">
        <v>40</v>
      </c>
      <c r="E6" s="4">
        <f>$E$5/E2</f>
        <v>467.42000000000007</v>
      </c>
    </row>
    <row r="7" spans="1:5" x14ac:dyDescent="0.3">
      <c r="A7" t="s">
        <v>14</v>
      </c>
      <c r="D7" t="s">
        <v>43</v>
      </c>
      <c r="E7" s="4">
        <f>$E$5/E3</f>
        <v>2337.1000000000004</v>
      </c>
    </row>
    <row r="8" spans="1:5" x14ac:dyDescent="0.3">
      <c r="A8" t="s">
        <v>10</v>
      </c>
      <c r="D8" t="s">
        <v>37</v>
      </c>
      <c r="E8" s="42">
        <f>SUM('Travel financials'!K:K)</f>
        <v>2470.4</v>
      </c>
    </row>
    <row r="9" spans="1:5" x14ac:dyDescent="0.3">
      <c r="A9" t="s">
        <v>11</v>
      </c>
    </row>
  </sheetData>
  <conditionalFormatting sqref="E8">
    <cfRule type="cellIs" dxfId="0" priority="1" operator="greaterThan">
      <formula>0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</vt:lpstr>
      <vt:lpstr>Travel financials</vt:lpstr>
      <vt:lpstr>Technical</vt:lpstr>
      <vt:lpstr>categoryLIST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Turboszkolenia.pl; Rafal Halasa</dc:creator>
  <cp:lastModifiedBy>Rafał Hałasa</cp:lastModifiedBy>
  <dcterms:created xsi:type="dcterms:W3CDTF">2014-03-26T16:10:42Z</dcterms:created>
  <dcterms:modified xsi:type="dcterms:W3CDTF">2026-01-28T08:25:51Z</dcterms:modified>
</cp:coreProperties>
</file>