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kavaro-my.sharepoint.com/personal/kontakt_kavaro_pl/Documents/Dokumenty/KAVARO/Excel - Szkolenia/pliki do lekcji/Excel 365 - Turbo practical guide/P2-Personal budget/"/>
    </mc:Choice>
  </mc:AlternateContent>
  <xr:revisionPtr revIDLastSave="251" documentId="11_F25DC773A252ABDACC1048EB215B7EE45ADE58EF" xr6:coauthVersionLast="47" xr6:coauthVersionMax="47" xr10:uidLastSave="{C3729295-6601-437D-8549-DC69117BD589}"/>
  <bookViews>
    <workbookView xWindow="-108" yWindow="-108" windowWidth="23256" windowHeight="12576" xr2:uid="{00000000-000D-0000-FFFF-FFFF00000000}"/>
  </bookViews>
  <sheets>
    <sheet name="Monthly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G14" i="1"/>
  <c r="J13" i="1"/>
  <c r="J12" i="1"/>
  <c r="J11" i="1"/>
  <c r="J10" i="1"/>
  <c r="J9" i="1"/>
  <c r="I92" i="1"/>
  <c r="H92" i="1"/>
  <c r="G92" i="1"/>
  <c r="D92" i="1"/>
  <c r="C92" i="1"/>
  <c r="B92" i="1"/>
  <c r="J91" i="1"/>
  <c r="E91" i="1"/>
  <c r="J90" i="1"/>
  <c r="E90" i="1"/>
  <c r="J89" i="1"/>
  <c r="E89" i="1"/>
  <c r="J88" i="1"/>
  <c r="E88" i="1"/>
  <c r="J87" i="1"/>
  <c r="J86" i="1"/>
  <c r="J85" i="1"/>
  <c r="D85" i="1"/>
  <c r="C85" i="1"/>
  <c r="B85" i="1"/>
  <c r="E84" i="1"/>
  <c r="E83" i="1"/>
  <c r="I82" i="1"/>
  <c r="H82" i="1"/>
  <c r="G82" i="1"/>
  <c r="E82" i="1"/>
  <c r="J81" i="1"/>
  <c r="J80" i="1"/>
  <c r="J79" i="1"/>
  <c r="D79" i="1"/>
  <c r="C79" i="1"/>
  <c r="B79" i="1"/>
  <c r="J78" i="1"/>
  <c r="E78" i="1"/>
  <c r="J77" i="1"/>
  <c r="E77" i="1"/>
  <c r="J76" i="1"/>
  <c r="E76" i="1"/>
  <c r="E75" i="1"/>
  <c r="E74" i="1"/>
  <c r="I73" i="1"/>
  <c r="H73" i="1"/>
  <c r="G73" i="1"/>
  <c r="J72" i="1"/>
  <c r="J71" i="1"/>
  <c r="D71" i="1"/>
  <c r="C71" i="1"/>
  <c r="B71" i="1"/>
  <c r="J70" i="1"/>
  <c r="E70" i="1"/>
  <c r="J69" i="1"/>
  <c r="E69" i="1"/>
  <c r="J68" i="1"/>
  <c r="E68" i="1"/>
  <c r="E67" i="1"/>
  <c r="E66" i="1"/>
  <c r="I65" i="1"/>
  <c r="H65" i="1"/>
  <c r="G65" i="1"/>
  <c r="J64" i="1"/>
  <c r="J63" i="1"/>
  <c r="D63" i="1"/>
  <c r="C63" i="1"/>
  <c r="B63" i="1"/>
  <c r="J62" i="1"/>
  <c r="E62" i="1"/>
  <c r="J61" i="1"/>
  <c r="E61" i="1"/>
  <c r="E60" i="1"/>
  <c r="E59" i="1"/>
  <c r="I58" i="1"/>
  <c r="H58" i="1"/>
  <c r="G58" i="1"/>
  <c r="E58" i="1"/>
  <c r="J57" i="1"/>
  <c r="E57" i="1"/>
  <c r="J56" i="1"/>
  <c r="J55" i="1"/>
  <c r="J54" i="1"/>
  <c r="D54" i="1"/>
  <c r="C54" i="1"/>
  <c r="B54" i="1"/>
  <c r="J53" i="1"/>
  <c r="E53" i="1"/>
  <c r="J52" i="1"/>
  <c r="E52" i="1"/>
  <c r="J51" i="1"/>
  <c r="E51" i="1"/>
  <c r="J50" i="1"/>
  <c r="E50" i="1"/>
  <c r="J49" i="1"/>
  <c r="E49" i="1"/>
  <c r="J48" i="1"/>
  <c r="E48" i="1"/>
  <c r="J47" i="1"/>
  <c r="E47" i="1"/>
  <c r="E46" i="1"/>
  <c r="I44" i="1"/>
  <c r="H44" i="1"/>
  <c r="G44" i="1"/>
  <c r="J43" i="1"/>
  <c r="D43" i="1"/>
  <c r="C43" i="1"/>
  <c r="B43" i="1"/>
  <c r="J42" i="1"/>
  <c r="E42" i="1"/>
  <c r="J41" i="1"/>
  <c r="E41" i="1"/>
  <c r="J40" i="1"/>
  <c r="E40" i="1"/>
  <c r="J39" i="1"/>
  <c r="E39" i="1"/>
  <c r="E38" i="1"/>
  <c r="E37" i="1"/>
  <c r="I36" i="1"/>
  <c r="H36" i="1"/>
  <c r="G36" i="1"/>
  <c r="E36" i="1"/>
  <c r="J35" i="1"/>
  <c r="E35" i="1"/>
  <c r="J34" i="1"/>
  <c r="E34" i="1"/>
  <c r="J33" i="1"/>
  <c r="E33" i="1"/>
  <c r="J32" i="1"/>
  <c r="J31" i="1"/>
  <c r="J30" i="1"/>
  <c r="D30" i="1"/>
  <c r="C30" i="1"/>
  <c r="B30" i="1"/>
  <c r="J29" i="1"/>
  <c r="E29" i="1"/>
  <c r="J28" i="1"/>
  <c r="E28" i="1"/>
  <c r="J27" i="1"/>
  <c r="E27" i="1"/>
  <c r="E26" i="1"/>
  <c r="E25" i="1"/>
  <c r="I24" i="1"/>
  <c r="H24" i="1"/>
  <c r="G24" i="1"/>
  <c r="E24" i="1"/>
  <c r="J23" i="1"/>
  <c r="E23" i="1"/>
  <c r="J22" i="1"/>
  <c r="E22" i="1"/>
  <c r="J21" i="1"/>
  <c r="E21" i="1"/>
  <c r="J20" i="1"/>
  <c r="E20" i="1"/>
  <c r="J19" i="1"/>
  <c r="E19" i="1"/>
  <c r="J18" i="1"/>
  <c r="E18" i="1"/>
  <c r="J17" i="1"/>
  <c r="E17" i="1"/>
  <c r="D14" i="1"/>
  <c r="I4" i="1" s="1"/>
  <c r="J4" i="1" s="1"/>
  <c r="C14" i="1"/>
  <c r="H4" i="1" s="1"/>
  <c r="B14" i="1"/>
  <c r="E13" i="1"/>
  <c r="E12" i="1"/>
  <c r="E11" i="1"/>
  <c r="E10" i="1"/>
  <c r="E9" i="1"/>
  <c r="J14" i="1" l="1"/>
  <c r="E71" i="1"/>
  <c r="E79" i="1"/>
  <c r="J65" i="1"/>
  <c r="J36" i="1"/>
  <c r="E14" i="1"/>
  <c r="J73" i="1"/>
  <c r="E43" i="1"/>
  <c r="J58" i="1"/>
  <c r="J24" i="1"/>
  <c r="E63" i="1"/>
  <c r="J82" i="1"/>
  <c r="E92" i="1"/>
  <c r="J44" i="1"/>
  <c r="H5" i="1"/>
  <c r="E30" i="1"/>
  <c r="I5" i="1"/>
  <c r="I6" i="1" s="1"/>
  <c r="E54" i="1"/>
  <c r="E85" i="1"/>
  <c r="J92" i="1"/>
  <c r="J5" i="1" l="1"/>
  <c r="H6" i="1"/>
  <c r="J6" i="1" s="1"/>
</calcChain>
</file>

<file path=xl/sharedStrings.xml><?xml version="1.0" encoding="utf-8"?>
<sst xmlns="http://schemas.openxmlformats.org/spreadsheetml/2006/main" count="207" uniqueCount="121">
  <si>
    <t>Budget</t>
  </si>
  <si>
    <t>Actual</t>
  </si>
  <si>
    <t>Difference</t>
  </si>
  <si>
    <t>[42]</t>
  </si>
  <si>
    <t>Wages &amp; Tips</t>
  </si>
  <si>
    <t>Total Income</t>
  </si>
  <si>
    <t>Interest Income</t>
  </si>
  <si>
    <t>Total Expenses</t>
  </si>
  <si>
    <t>Dividends</t>
  </si>
  <si>
    <t>NET</t>
  </si>
  <si>
    <t>Refunds/Reimbursements</t>
  </si>
  <si>
    <t>Transfer from Savings</t>
  </si>
  <si>
    <t>Other</t>
  </si>
  <si>
    <t>HOME EXPENSES</t>
  </si>
  <si>
    <t>SAVINGS</t>
  </si>
  <si>
    <t>Mortgage/Rent</t>
  </si>
  <si>
    <t>Emergency Fund</t>
  </si>
  <si>
    <t>Electricity</t>
  </si>
  <si>
    <t>Car Replacement Fund</t>
  </si>
  <si>
    <t>Gas/Oil</t>
  </si>
  <si>
    <t>Retirement Fund</t>
  </si>
  <si>
    <t>Water/Sewer/Trash</t>
  </si>
  <si>
    <t>Investments</t>
  </si>
  <si>
    <t>Phone</t>
  </si>
  <si>
    <t>Education Fund</t>
  </si>
  <si>
    <t>Cable/Satellite</t>
  </si>
  <si>
    <t>Internet</t>
  </si>
  <si>
    <t>Furnishings/Appliances</t>
  </si>
  <si>
    <t>Lawn/Garden</t>
  </si>
  <si>
    <t>Home Supplies</t>
  </si>
  <si>
    <t>OBLIGATIONS</t>
  </si>
  <si>
    <t>Maintenance</t>
  </si>
  <si>
    <t>Student Loans</t>
  </si>
  <si>
    <t>Improvements</t>
  </si>
  <si>
    <t>Credit Card Debt</t>
  </si>
  <si>
    <t>Other Loans</t>
  </si>
  <si>
    <t>Alimony/Child Support</t>
  </si>
  <si>
    <t>Federal Taxes</t>
  </si>
  <si>
    <t>DAILY LIVING</t>
  </si>
  <si>
    <t>State/Local Taxes</t>
  </si>
  <si>
    <t>Groceries</t>
  </si>
  <si>
    <t>Legal Fees</t>
  </si>
  <si>
    <t>Personal Supplies</t>
  </si>
  <si>
    <t>Clothing</t>
  </si>
  <si>
    <t>Cleaning Services</t>
  </si>
  <si>
    <t>Dining/Eating Out</t>
  </si>
  <si>
    <t>Dry Cleaning</t>
  </si>
  <si>
    <t>BUSINESS EXPENSE</t>
  </si>
  <si>
    <t>Salon/Barber</t>
  </si>
  <si>
    <t>Deductible Expenses</t>
  </si>
  <si>
    <t>Discretionary [Name 1]</t>
  </si>
  <si>
    <t>Non-Deductible Expenses</t>
  </si>
  <si>
    <t>Discretionary [Name 2]</t>
  </si>
  <si>
    <t>CHILDREN</t>
  </si>
  <si>
    <t>Medical</t>
  </si>
  <si>
    <t>ENTERTAINMENT</t>
  </si>
  <si>
    <t>Activities</t>
  </si>
  <si>
    <t>School Tuition</t>
  </si>
  <si>
    <t>Books</t>
  </si>
  <si>
    <t>School Lunch</t>
  </si>
  <si>
    <t>Games</t>
  </si>
  <si>
    <t>School Supplies</t>
  </si>
  <si>
    <t>Fun Stuff</t>
  </si>
  <si>
    <t>Babysitting</t>
  </si>
  <si>
    <t>Hobbies</t>
  </si>
  <si>
    <t>Toys/Games</t>
  </si>
  <si>
    <t>Media</t>
  </si>
  <si>
    <t>Outdoor Recreation</t>
  </si>
  <si>
    <t>Sports</t>
  </si>
  <si>
    <t>Toys/Gadgets</t>
  </si>
  <si>
    <t>TRANSPORTATION</t>
  </si>
  <si>
    <t>Vacation/Travel</t>
  </si>
  <si>
    <t>Vehicle Payments</t>
  </si>
  <si>
    <t>Fuel</t>
  </si>
  <si>
    <t>Bus/Taxi/Train Fare</t>
  </si>
  <si>
    <t>{42}</t>
  </si>
  <si>
    <t>Repairs</t>
  </si>
  <si>
    <t>PETS</t>
  </si>
  <si>
    <t>Registration/License</t>
  </si>
  <si>
    <t>Food</t>
  </si>
  <si>
    <t>Toys/Supplies</t>
  </si>
  <si>
    <t>HEALTH</t>
  </si>
  <si>
    <t>Doctor/Dentist</t>
  </si>
  <si>
    <t>Medicine/Drugs</t>
  </si>
  <si>
    <t>SUBSCRIPTIONS</t>
  </si>
  <si>
    <t>Health Club Dues</t>
  </si>
  <si>
    <t>Newspaper</t>
  </si>
  <si>
    <t>Emergency</t>
  </si>
  <si>
    <t>Magazines</t>
  </si>
  <si>
    <t>Dues</t>
  </si>
  <si>
    <t>Club Memberships</t>
  </si>
  <si>
    <t>INSURANCE</t>
  </si>
  <si>
    <t>Auto</t>
  </si>
  <si>
    <t>Health</t>
  </si>
  <si>
    <t>VACATION</t>
  </si>
  <si>
    <t>Home/Rental</t>
  </si>
  <si>
    <t>Travel</t>
  </si>
  <si>
    <t>Life</t>
  </si>
  <si>
    <t>Lodging</t>
  </si>
  <si>
    <t>Rental Car</t>
  </si>
  <si>
    <t>Entertainment</t>
  </si>
  <si>
    <t>EDUCATION</t>
  </si>
  <si>
    <t>Music Lessons</t>
  </si>
  <si>
    <t>Tuition</t>
  </si>
  <si>
    <t>MISCELLANEOUS</t>
  </si>
  <si>
    <t>Bank Fees</t>
  </si>
  <si>
    <t>Postage</t>
  </si>
  <si>
    <t>CHARITY/GIFTS</t>
  </si>
  <si>
    <t>Gifts Given</t>
  </si>
  <si>
    <t>Charitable Donations</t>
  </si>
  <si>
    <t>Religious Donations</t>
  </si>
  <si>
    <t>MONTHLY HOUSEHOLD BUDGET</t>
  </si>
  <si>
    <t>MAIN INCOME</t>
  </si>
  <si>
    <t>ADDITIONAL INCOME</t>
  </si>
  <si>
    <t>Bonuses</t>
  </si>
  <si>
    <t>SUMMARY</t>
  </si>
  <si>
    <t>BUDGETING PERIOD</t>
  </si>
  <si>
    <t>Year</t>
  </si>
  <si>
    <t>Month</t>
  </si>
  <si>
    <t>January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</si>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</sst>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_(* #,##0.00_);_(* \(#,##0.00\);_(* &quot;-&quot;??_);_(@_)"/>
    <numFmt numFmtId="166" formatCode="#,##0.00_ ;[Red]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0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/>
      <top/>
      <bottom style="medium">
        <color theme="4" tint="-0.499984740745262"/>
      </bottom>
      <diagonal/>
    </border>
    <border>
      <left/>
      <right/>
      <top/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4" fontId="4" fillId="0" borderId="1" xfId="1" applyNumberFormat="1" applyFont="1" applyFill="1" applyBorder="1"/>
    <xf numFmtId="43" fontId="4" fillId="0" borderId="0" xfId="1" applyFont="1" applyFill="1" applyBorder="1"/>
    <xf numFmtId="4" fontId="4" fillId="0" borderId="3" xfId="1" applyNumberFormat="1" applyFont="1" applyFill="1" applyBorder="1"/>
    <xf numFmtId="0" fontId="4" fillId="0" borderId="0" xfId="0" applyFont="1" applyAlignment="1">
      <alignment horizontal="right" indent="1"/>
    </xf>
    <xf numFmtId="4" fontId="4" fillId="0" borderId="0" xfId="0" applyNumberFormat="1" applyFont="1"/>
    <xf numFmtId="165" fontId="4" fillId="0" borderId="0" xfId="0" applyNumberFormat="1" applyFont="1"/>
    <xf numFmtId="4" fontId="4" fillId="0" borderId="4" xfId="1" applyNumberFormat="1" applyFont="1" applyFill="1" applyBorder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166" fontId="9" fillId="0" borderId="0" xfId="0" applyNumberFormat="1" applyFont="1"/>
    <xf numFmtId="4" fontId="4" fillId="0" borderId="1" xfId="1" applyNumberFormat="1" applyFont="1" applyBorder="1" applyAlignment="1">
      <alignment horizontal="right"/>
    </xf>
    <xf numFmtId="0" fontId="4" fillId="0" borderId="1" xfId="1" applyNumberFormat="1" applyFont="1" applyBorder="1" applyAlignment="1">
      <alignment horizontal="right"/>
    </xf>
    <xf numFmtId="0" fontId="10" fillId="4" borderId="6" xfId="0" applyFont="1" applyFill="1" applyBorder="1" applyAlignment="1">
      <alignment horizontal="center" vertical="center" shrinkToFit="1"/>
    </xf>
    <xf numFmtId="0" fontId="10" fillId="5" borderId="6" xfId="0" applyFont="1" applyFill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12" fillId="3" borderId="0" xfId="0" applyNumberFormat="1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3" fillId="0" borderId="0" xfId="0" applyFont="1"/>
    <xf numFmtId="0" fontId="11" fillId="3" borderId="0" xfId="0" applyFont="1" applyFill="1" applyAlignment="1">
      <alignment horizontal="center"/>
    </xf>
    <xf numFmtId="40" fontId="14" fillId="0" borderId="0" xfId="2" applyNumberFormat="1" applyFont="1" applyBorder="1" applyAlignment="1">
      <alignment horizontal="right" vertical="center"/>
    </xf>
    <xf numFmtId="40" fontId="14" fillId="2" borderId="2" xfId="2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4" fillId="6" borderId="0" xfId="0" applyFont="1" applyFill="1"/>
    <xf numFmtId="0" fontId="4" fillId="7" borderId="0" xfId="0" applyFont="1" applyFill="1"/>
    <xf numFmtId="0" fontId="14" fillId="8" borderId="0" xfId="0" applyFont="1" applyFill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shrinkToFit="1"/>
    </xf>
  </cellXfs>
  <cellStyles count="3">
    <cellStyle name="Comma" xfId="1" builtinId="3"/>
    <cellStyle name="Currency" xfId="2" builtinId="4"/>
    <cellStyle name="Normal" xfId="0" builtinId="0"/>
  </cellStyles>
  <dxfs count="206">
    <dxf>
      <font>
        <condense val="0"/>
        <extend val="0"/>
        <color indexed="10"/>
      </font>
    </dxf>
    <dxf>
      <font>
        <color rgb="FF006100"/>
      </font>
      <fill>
        <patternFill patternType="none">
          <bgColor auto="1"/>
        </patternFill>
      </fill>
    </dxf>
    <dxf>
      <font>
        <strike val="0"/>
        <color rgb="FFFF0000"/>
      </font>
    </dxf>
    <dxf>
      <font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55"/>
        </left>
        <right style="thin">
          <color indexed="55"/>
        </right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55"/>
        </right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79998168889431442"/>
        </patternFill>
      </fill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medium">
          <color indexed="23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family val="2"/>
        <scheme val="major"/>
      </font>
      <fill>
        <patternFill patternType="solid">
          <fgColor indexed="64"/>
          <bgColor theme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border outline="0">
        <top style="thin">
          <color indexed="55"/>
        </top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55"/>
        </left>
        <right/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55"/>
        </right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55"/>
        </left>
        <right/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55"/>
        </right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55"/>
        </left>
        <right/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55"/>
        </right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55"/>
        </left>
        <right/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55"/>
        </right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55"/>
        </left>
        <right/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55"/>
        </right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55"/>
        </left>
        <right/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55"/>
        </right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55"/>
        </left>
        <right/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55"/>
        </right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border diagonalUp="0" diagonalDown="0">
        <left/>
        <right/>
        <top/>
        <bottom/>
      </border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55"/>
        </left>
        <right/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55"/>
        </right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55"/>
        </left>
        <right/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55"/>
        </right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55"/>
        </left>
        <right/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55"/>
        </right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ill>
        <patternFill patternType="solid">
          <fgColor indexed="64"/>
          <bgColor theme="4" tint="0.79998168889431442"/>
        </patternFill>
      </fill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medium">
          <color indexed="23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family val="2"/>
        <scheme val="major"/>
      </font>
      <fill>
        <patternFill patternType="solid">
          <fgColor indexed="64"/>
          <bgColor theme="4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right" vertical="bottom" textRotation="0" wrapText="0" indent="1" justifyLastLine="0" shrinkToFit="0" readingOrder="0"/>
    </dxf>
    <dxf>
      <fill>
        <patternFill patternType="solid">
          <fgColor indexed="64"/>
          <bgColor theme="9" tint="0.79998168889431442"/>
        </patternFill>
      </fill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medium">
          <color indexed="23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family val="2"/>
        <scheme val="major"/>
      </font>
      <fill>
        <patternFill patternType="solid">
          <fgColor indexed="64"/>
          <bgColor theme="9"/>
        </patternFill>
      </fill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/>
        <color theme="1"/>
      </font>
      <fill>
        <patternFill>
          <bgColor theme="0" tint="-4.9989318521683403E-2"/>
        </patternFill>
      </fill>
      <border diagonalUp="0" diagonalDown="0">
        <left/>
        <right/>
        <top style="double">
          <color theme="6"/>
        </top>
        <bottom/>
        <vertical/>
        <horizontal/>
      </border>
    </dxf>
    <dxf>
      <font>
        <b/>
        <color theme="0"/>
      </font>
      <fill>
        <patternFill patternType="solid">
          <fgColor theme="6"/>
          <bgColor theme="6"/>
        </patternFill>
      </fill>
      <border>
        <bottom style="thin">
          <color theme="0" tint="-0.24994659260841701"/>
        </bottom>
      </border>
    </dxf>
    <dxf>
      <font>
        <color theme="1"/>
      </font>
      <border>
        <left/>
        <right/>
        <top/>
        <bottom/>
      </border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/>
        <color theme="1"/>
      </font>
      <fill>
        <patternFill>
          <bgColor theme="0" tint="-4.9989318521683403E-2"/>
        </patternFill>
      </fill>
      <border diagonalUp="0" diagonalDown="0">
        <left/>
        <right/>
        <top style="double">
          <color theme="4"/>
        </top>
        <bottom/>
        <vertical/>
        <horizontal/>
      </border>
    </dxf>
    <dxf>
      <font>
        <b/>
        <color theme="0"/>
      </font>
      <fill>
        <patternFill patternType="solid">
          <fgColor auto="1"/>
          <bgColor theme="4"/>
        </patternFill>
      </fill>
      <border>
        <bottom style="thin">
          <color theme="0" tint="-0.24994659260841701"/>
        </bottom>
      </border>
    </dxf>
    <dxf>
      <font>
        <color theme="1"/>
      </font>
      <border>
        <left/>
        <right/>
        <top/>
        <bottom/>
      </border>
    </dxf>
  </dxfs>
  <tableStyles count="2" defaultTableStyle="TableStyleMedium2" defaultPivotStyle="PivotStyleLight16">
    <tableStyle name="V42_ExpenseTable" pivot="0" count="5" xr9:uid="{3165F574-370F-458C-915A-D67A3A1CAEE0}">
      <tableStyleElement type="wholeTable" dxfId="205"/>
      <tableStyleElement type="headerRow" dxfId="204"/>
      <tableStyleElement type="totalRow" dxfId="203"/>
      <tableStyleElement type="firstColumn" dxfId="202"/>
      <tableStyleElement type="lastColumn" dxfId="201"/>
    </tableStyle>
    <tableStyle name="V42_IncomeTable" pivot="0" count="5" xr9:uid="{8896E65F-53CC-4A65-B03A-B24A11A88490}">
      <tableStyleElement type="wholeTable" dxfId="200"/>
      <tableStyleElement type="headerRow" dxfId="199"/>
      <tableStyleElement type="totalRow" dxfId="198"/>
      <tableStyleElement type="firstColumn" dxfId="197"/>
      <tableStyleElement type="lastColumn" dxfId="19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0</xdr:row>
      <xdr:rowOff>0</xdr:rowOff>
    </xdr:from>
    <xdr:to>
      <xdr:col>9</xdr:col>
      <xdr:colOff>723900</xdr:colOff>
      <xdr:row>1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AD9BDA-8BE9-47D8-AB59-D1B32A016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0"/>
          <a:ext cx="533400" cy="5334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48B2FB-F97C-4876-A8B5-DB6133B00A9E}" name="Table2" displayName="Table2" ref="B8:E14" totalsRowCount="1" headerRowDxfId="195" dataDxfId="193" headerRowBorderDxfId="194" tableBorderDxfId="192">
  <tableColumns count="4">
    <tableColumn id="1" xr3:uid="{922F191C-6157-4E01-8550-7D5F6A67966E}" name="MAIN INCOME" totalsRowFunction="custom" dataDxfId="191" totalsRowDxfId="190">
      <totalsRowFormula>"Total " &amp; Table2[[#Headers],[MAIN INCOME]]</totalsRowFormula>
    </tableColumn>
    <tableColumn id="2" xr3:uid="{0C40DD22-E0AA-4307-8EBA-96B139A4DD4D}" name="Budget" totalsRowFunction="custom" totalsRowDxfId="189">
      <totalsRowFormula>SUBTOTAL(9,Table2[Budget])</totalsRowFormula>
    </tableColumn>
    <tableColumn id="3" xr3:uid="{22F8C579-C831-47A5-8380-4F8C842E2546}" name="Actual" totalsRowFunction="custom" totalsRowDxfId="188">
      <totalsRowFormula>SUBTOTAL(9,Table2[Actual])</totalsRowFormula>
    </tableColumn>
    <tableColumn id="4" xr3:uid="{A0C97E71-DB5D-498D-984B-EE8C6A6E02E1}" name="Difference" totalsRowFunction="custom" dataDxfId="187">
      <calculatedColumnFormula>D9-C9</calculatedColumnFormula>
      <totalsRowFormula>SUBTOTAL(9,Table2[Difference])</totalsRowFormula>
    </tableColumn>
  </tableColumns>
  <tableStyleInfo name="V42_IncomeTable" showFirstColumn="0" showLastColumn="1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DD158CB-2325-42BE-B795-94C1357E402F}" name="Table14" displayName="Table14" ref="G84:J92" totalsRowCount="1" headerRowDxfId="102" dataDxfId="100" headerRowBorderDxfId="101" tableBorderDxfId="99">
  <tableColumns count="4">
    <tableColumn id="1" xr3:uid="{C617EA42-F706-4BD5-B65B-C9ADB90F5B9B}" name="MISCELLANEOUS" totalsRowFunction="custom" dataDxfId="98" totalsRowDxfId="97">
      <totalsRowFormula>"Total " &amp; Table14[[#Headers],[MISCELLANEOUS]]</totalsRowFormula>
    </tableColumn>
    <tableColumn id="2" xr3:uid="{DC4447E4-2EFB-4F0A-BDF1-29F352A6F666}" name="Budget" totalsRowFunction="custom" dataDxfId="96" totalsRowDxfId="95">
      <totalsRowFormula>SUBTOTAL(9,Table14[Budget])</totalsRowFormula>
    </tableColumn>
    <tableColumn id="3" xr3:uid="{9B50AD7E-E231-4877-9E19-DBE8ABDB21E6}" name="Actual" totalsRowFunction="custom" dataDxfId="94" totalsRowDxfId="93">
      <totalsRowFormula>SUBTOTAL(9,Table14[Actual])</totalsRowFormula>
    </tableColumn>
    <tableColumn id="4" xr3:uid="{26AB3BA3-88AF-42B7-B78E-749D595234B1}" name="Difference" totalsRowFunction="custom" dataDxfId="92">
      <calculatedColumnFormula>H85-I85</calculatedColumnFormula>
      <totalsRowFormula>SUBTOTAL(9,Table14[Difference])</totalsRowFormula>
    </tableColumn>
  </tableColumns>
  <tableStyleInfo name="V42_ExpenseTable" showFirstColumn="0" showLastColumn="1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E22BE85-31E3-49BE-BAE5-B79EF1066AFF}" name="Table15" displayName="Table15" ref="B65:E71" totalsRowCount="1" headerRowDxfId="91" dataDxfId="89" headerRowBorderDxfId="90" tableBorderDxfId="88">
  <tableColumns count="4">
    <tableColumn id="1" xr3:uid="{B8157312-2782-4B08-93DB-216C9BCEBD4F}" name="HEALTH" totalsRowFunction="custom" dataDxfId="87" totalsRowDxfId="86">
      <totalsRowFormula>"Total " &amp; Table15[[#Headers],[HEALTH]]</totalsRowFormula>
    </tableColumn>
    <tableColumn id="2" xr3:uid="{CC71EC76-66D3-4BA5-AC12-084608AA81EE}" name="Budget" totalsRowFunction="custom" dataDxfId="85" totalsRowDxfId="84">
      <totalsRowFormula>SUBTOTAL(9,Table15[Budget])</totalsRowFormula>
    </tableColumn>
    <tableColumn id="3" xr3:uid="{05178D74-229D-4797-8609-F765DA4542DA}" name="Actual" totalsRowFunction="custom" dataDxfId="83" totalsRowDxfId="82">
      <totalsRowFormula>SUBTOTAL(9,Table15[Actual])</totalsRowFormula>
    </tableColumn>
    <tableColumn id="4" xr3:uid="{AD5680DF-2F39-4670-867E-F0C5E0974ED5}" name="Difference" totalsRowFunction="custom" dataDxfId="81">
      <calculatedColumnFormula>C66-D66</calculatedColumnFormula>
      <totalsRowFormula>SUBTOTAL(9,Table15[Difference])</totalsRowFormula>
    </tableColumn>
  </tableColumns>
  <tableStyleInfo name="V42_ExpenseTable" showFirstColumn="0" showLastColumn="1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7CA5C6C-8C6E-4A4C-A10A-76C87E4A70DD}" name="Table16" displayName="Table16" ref="B73:E79" totalsRowCount="1" headerRowDxfId="80" dataDxfId="78" headerRowBorderDxfId="79" tableBorderDxfId="77">
  <tableColumns count="4">
    <tableColumn id="1" xr3:uid="{20D1F4B8-174F-42E7-B276-AB92B3166E05}" name="INSURANCE" totalsRowFunction="custom" dataDxfId="76" totalsRowDxfId="75">
      <totalsRowFormula>"Total " &amp; Table16[[#Headers],[INSURANCE]]</totalsRowFormula>
    </tableColumn>
    <tableColumn id="2" xr3:uid="{D8D767C9-7A8D-4E50-A260-6B23273D4034}" name="Budget" totalsRowFunction="custom" dataDxfId="74" totalsRowDxfId="73">
      <totalsRowFormula>SUBTOTAL(9,Table16[Budget])</totalsRowFormula>
    </tableColumn>
    <tableColumn id="3" xr3:uid="{595D64C5-8117-4E64-828C-A06AC0764BC8}" name="Actual" totalsRowFunction="custom" dataDxfId="72" totalsRowDxfId="71">
      <totalsRowFormula>SUBTOTAL(9,Table16[Actual])</totalsRowFormula>
    </tableColumn>
    <tableColumn id="4" xr3:uid="{AC4D9958-3987-4658-827A-909440782EDB}" name="Difference" totalsRowFunction="custom" dataDxfId="70">
      <calculatedColumnFormula>C74-D74</calculatedColumnFormula>
      <totalsRowFormula>SUBTOTAL(9,Table16[Difference])</totalsRowFormula>
    </tableColumn>
  </tableColumns>
  <tableStyleInfo name="V42_ExpenseTable" showFirstColumn="0" showLastColumn="1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53835F8-D466-4B20-822B-886716AB6F1F}" name="Table17" displayName="Table17" ref="B81:E85" totalsRowCount="1" headerRowDxfId="69" dataDxfId="67" headerRowBorderDxfId="68" tableBorderDxfId="66">
  <tableColumns count="4">
    <tableColumn id="1" xr3:uid="{943AC782-923C-4A4F-8F3C-E1F8700CABC5}" name="EDUCATION" totalsRowFunction="custom" dataDxfId="65" totalsRowDxfId="64">
      <totalsRowFormula>"Total " &amp; Table17[[#Headers],[EDUCATION]]</totalsRowFormula>
    </tableColumn>
    <tableColumn id="2" xr3:uid="{0D6178A5-219A-43B6-842E-D51652DDE603}" name="Budget" totalsRowFunction="custom" dataDxfId="63" totalsRowDxfId="62">
      <totalsRowFormula>SUBTOTAL(9,Table17[Budget])</totalsRowFormula>
    </tableColumn>
    <tableColumn id="3" xr3:uid="{6CBD18BF-6936-4B43-B9B9-B6D5CDBA4BF6}" name="Actual" totalsRowFunction="custom" dataDxfId="61" totalsRowDxfId="60">
      <totalsRowFormula>SUBTOTAL(9,Table17[Actual])</totalsRowFormula>
    </tableColumn>
    <tableColumn id="4" xr3:uid="{D10EC626-1B75-4D07-A168-49A59B0ED01C}" name="Difference" totalsRowFunction="custom" dataDxfId="59">
      <calculatedColumnFormula>C82-D82</calculatedColumnFormula>
      <totalsRowFormula>SUBTOTAL(9,Table17[Difference])</totalsRowFormula>
    </tableColumn>
  </tableColumns>
  <tableStyleInfo name="V42_ExpenseTable" showFirstColumn="0" showLastColumn="1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CB74C8-1579-4038-BA94-AFC5ABF8CCCB}" name="Table18" displayName="Table18" ref="B87:E92" totalsRowCount="1" headerRowDxfId="58" dataDxfId="56" headerRowBorderDxfId="57" tableBorderDxfId="55">
  <tableColumns count="4">
    <tableColumn id="1" xr3:uid="{A6C180B2-0964-440E-8049-A46A739D50A1}" name="CHARITY/GIFTS" totalsRowFunction="custom" dataDxfId="54" totalsRowDxfId="53">
      <totalsRowFormula>"Total " &amp; Table18[[#Headers],[CHARITY/GIFTS]]</totalsRowFormula>
    </tableColumn>
    <tableColumn id="2" xr3:uid="{0224C5E2-5330-47F5-9454-13313C349065}" name="Budget" totalsRowFunction="custom" dataDxfId="52" totalsRowDxfId="51">
      <totalsRowFormula>SUBTOTAL(9,Table18[Budget])</totalsRowFormula>
    </tableColumn>
    <tableColumn id="3" xr3:uid="{2F2D4B38-8835-4967-B5B9-E625C000C422}" name="Actual" totalsRowFunction="custom" dataDxfId="50" totalsRowDxfId="49">
      <totalsRowFormula>SUBTOTAL(9,Table18[Actual])</totalsRowFormula>
    </tableColumn>
    <tableColumn id="4" xr3:uid="{B3BD7099-CAF8-41A8-9DB1-BC00A27FFC7A}" name="Difference" totalsRowFunction="custom" dataDxfId="48">
      <calculatedColumnFormula>C88-D88</calculatedColumnFormula>
      <totalsRowFormula>SUBTOTAL(9,Table18[Difference])</totalsRowFormula>
    </tableColumn>
  </tableColumns>
  <tableStyleInfo name="V42_ExpenseTable" showFirstColumn="0" showLastColumn="1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7948818-CCF7-4912-8602-A8CF0FCF163C}" name="Table19" displayName="Table19" ref="B56:E63" totalsRowCount="1" headerRowDxfId="47" dataDxfId="45" headerRowBorderDxfId="46" tableBorderDxfId="44">
  <tableColumns count="4">
    <tableColumn id="1" xr3:uid="{92BB2495-FDEB-41B5-BF56-847D31DA3BE7}" name="TRANSPORTATION" totalsRowFunction="custom" dataDxfId="43" totalsRowDxfId="42">
      <totalsRowFormula>"Total " &amp; Table19[[#Headers],[TRANSPORTATION]]</totalsRowFormula>
    </tableColumn>
    <tableColumn id="2" xr3:uid="{6DFE753A-2262-4E68-828B-8D8A4D4ACA7D}" name="Budget" totalsRowFunction="custom" dataDxfId="41" totalsRowDxfId="40">
      <totalsRowFormula>SUBTOTAL(9,Table19[Budget])</totalsRowFormula>
    </tableColumn>
    <tableColumn id="3" xr3:uid="{DBEAD268-1F31-43B4-8282-650307EFA430}" name="Actual" totalsRowFunction="custom" dataDxfId="39" totalsRowDxfId="38">
      <totalsRowFormula>SUBTOTAL(9,Table19[Actual])</totalsRowFormula>
    </tableColumn>
    <tableColumn id="4" xr3:uid="{37C7ADFD-5DFA-42E0-9A0A-28A1A93B0775}" name="Difference" totalsRowFunction="custom" dataDxfId="37">
      <calculatedColumnFormula>C57-D57</calculatedColumnFormula>
      <totalsRowFormula>SUBTOTAL(9,Table19[Difference])</totalsRowFormula>
    </tableColumn>
  </tableColumns>
  <tableStyleInfo name="V42_ExpenseTable" showFirstColumn="0" showLastColumn="1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5E9B58F-A77A-46F3-B785-E4650E729711}" name="Table20" displayName="Table20" ref="B32:E43" totalsRowCount="1" headerRowDxfId="36" dataDxfId="34" headerRowBorderDxfId="35" tableBorderDxfId="33">
  <tableColumns count="4">
    <tableColumn id="1" xr3:uid="{9CEDD53E-EC87-4EA4-AD14-23AF75BC1900}" name="DAILY LIVING" totalsRowFunction="custom" dataDxfId="32" totalsRowDxfId="31">
      <totalsRowFormula>"Total " &amp; Table20[[#Headers],[DAILY LIVING]]</totalsRowFormula>
    </tableColumn>
    <tableColumn id="2" xr3:uid="{9AD4FCA3-5D29-4AB8-8ADE-182ED422CFC5}" name="Budget" totalsRowFunction="custom" dataDxfId="30" totalsRowDxfId="29">
      <totalsRowFormula>SUBTOTAL(9,Table20[Budget])</totalsRowFormula>
    </tableColumn>
    <tableColumn id="3" xr3:uid="{0265536D-B7F5-4C4B-8DAA-C4769979038C}" name="Actual" totalsRowFunction="custom" dataDxfId="28" totalsRowDxfId="27">
      <totalsRowFormula>SUBTOTAL(9,Table20[Actual])</totalsRowFormula>
    </tableColumn>
    <tableColumn id="4" xr3:uid="{835052FF-B952-444C-BFB7-FD013869C148}" name="Difference" totalsRowFunction="custom" dataDxfId="26">
      <calculatedColumnFormula>C33-D33</calculatedColumnFormula>
      <totalsRowFormula>SUBTOTAL(9,Table20[Difference])</totalsRowFormula>
    </tableColumn>
  </tableColumns>
  <tableStyleInfo name="V42_ExpenseTable" showFirstColumn="0" showLastColumn="1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C818176-859D-4445-AD1E-9C02087C1B4F}" name="Table21" displayName="Table21" ref="B45:E54" totalsRowCount="1" headerRowDxfId="25" dataDxfId="23" headerRowBorderDxfId="24" tableBorderDxfId="22">
  <tableColumns count="4">
    <tableColumn id="1" xr3:uid="{5F2FA78C-A93C-468E-9EAD-CCF0F243562B}" name="CHILDREN" totalsRowFunction="custom" dataDxfId="21" totalsRowDxfId="20">
      <totalsRowFormula>"Total " &amp; Table21[[#Headers],[CHILDREN]]</totalsRowFormula>
    </tableColumn>
    <tableColumn id="2" xr3:uid="{052E4E71-19ED-4302-8FF5-91C2CC414483}" name="Budget" totalsRowFunction="custom" dataDxfId="19" totalsRowDxfId="18">
      <totalsRowFormula>SUBTOTAL(9,Table21[Budget])</totalsRowFormula>
    </tableColumn>
    <tableColumn id="3" xr3:uid="{91DCC045-63E2-4300-9551-58A152B8FBDA}" name="Actual" totalsRowFunction="custom" dataDxfId="17" totalsRowDxfId="16">
      <totalsRowFormula>SUBTOTAL(9,Table21[Actual])</totalsRowFormula>
    </tableColumn>
    <tableColumn id="4" xr3:uid="{D5631BC0-78A5-4C45-9AA8-6CE7E139313D}" name="Difference" totalsRowFunction="custom" dataDxfId="15">
      <calculatedColumnFormula>C46-D46</calculatedColumnFormula>
      <totalsRowFormula>SUBTOTAL(9,Table21[Difference])</totalsRowFormula>
    </tableColumn>
  </tableColumns>
  <tableStyleInfo name="V42_ExpenseTable" showFirstColumn="0" showLastColumn="1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0D82313-7598-4D14-A5FE-9500585E215B}" name="Table219" displayName="Table219" ref="G8:J14" totalsRowCount="1" headerRowDxfId="14" dataDxfId="12" headerRowBorderDxfId="13" tableBorderDxfId="11">
  <tableColumns count="4">
    <tableColumn id="1" xr3:uid="{D5973CB5-79D5-4AC3-9C29-9EEBC26BE998}" name="ADDITIONAL INCOME" totalsRowFunction="custom" dataDxfId="10" totalsRowDxfId="9">
      <totalsRowFormula>"Total " &amp; Table219[[#Headers],[ADDITIONAL INCOME]]</totalsRowFormula>
    </tableColumn>
    <tableColumn id="2" xr3:uid="{90AF7DFA-B5A8-4E3E-A608-3DC0CE112BC4}" name="Budget" totalsRowFunction="custom" dataDxfId="8" totalsRowDxfId="7">
      <totalsRowFormula>SUBTOTAL(9,Table219[Budget])</totalsRowFormula>
    </tableColumn>
    <tableColumn id="3" xr3:uid="{E5A391D0-7777-4B62-BBCC-31BF855B12ED}" name="Actual" totalsRowFunction="custom" dataDxfId="6" totalsRowDxfId="5">
      <totalsRowFormula>SUBTOTAL(9,Table219[Actual])</totalsRowFormula>
    </tableColumn>
    <tableColumn id="4" xr3:uid="{2ECA3D5E-BB65-48E4-978B-ED3D05E954F5}" name="Difference" totalsRowFunction="custom" dataDxfId="4">
      <calculatedColumnFormula>I9-H9</calculatedColumnFormula>
      <totalsRowFormula>SUBTOTAL(9,Table219[Difference])</totalsRowFormula>
    </tableColumn>
  </tableColumns>
  <tableStyleInfo name="V42_IncomeTable" showFirstColumn="0" showLastColumn="1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787DC8-6991-408D-A9FD-3AF1AB188C3D}" name="Table5" displayName="Table5" ref="B16:E30" totalsRowCount="1" headerRowDxfId="186" dataDxfId="184" headerRowBorderDxfId="185" tableBorderDxfId="183">
  <tableColumns count="4">
    <tableColumn id="1" xr3:uid="{2F9C7F90-6EB9-446A-985D-68B995560641}" name="HOME EXPENSES" totalsRowFunction="custom" dataDxfId="182" totalsRowDxfId="181">
      <totalsRowFormula>"Total " &amp; Table5[[#Headers],[HOME EXPENSES]]</totalsRowFormula>
    </tableColumn>
    <tableColumn id="2" xr3:uid="{E1FA9044-8BDC-4B90-8856-9F69C04A0149}" name="Budget" totalsRowFunction="custom" totalsRowDxfId="180">
      <totalsRowFormula>SUBTOTAL(9,Table5[Budget])</totalsRowFormula>
    </tableColumn>
    <tableColumn id="3" xr3:uid="{FBDE81C3-1648-43C0-8DB1-FAEB4D4E9533}" name="Actual" totalsRowFunction="custom" totalsRowDxfId="179">
      <totalsRowFormula>SUBTOTAL(9,Table5[Actual])</totalsRowFormula>
    </tableColumn>
    <tableColumn id="4" xr3:uid="{89045087-48A8-4873-983A-2A1C60544DAF}" name="Difference" totalsRowFunction="custom" dataDxfId="178">
      <calculatedColumnFormula>C17-D17</calculatedColumnFormula>
      <totalsRowFormula>SUBTOTAL(9,Table5[Difference])</totalsRowFormula>
    </tableColumn>
  </tableColumns>
  <tableStyleInfo name="V42_ExpenseTable" showFirstColumn="0" showLastColumn="1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A75754C-E958-4793-B3DF-D06F39CB0B43}" name="Table6" displayName="Table6" ref="G16:J24" totalsRowCount="1" headerRowDxfId="177" dataDxfId="175" headerRowBorderDxfId="176" tableBorderDxfId="174">
  <tableColumns count="4">
    <tableColumn id="1" xr3:uid="{5554F28C-AE42-4E51-AEA1-A6DCC0083423}" name="SAVINGS" totalsRowFunction="custom" dataDxfId="173" totalsRowDxfId="172">
      <totalsRowFormula>"Total " &amp; Table6[[#Headers],[SAVINGS]]</totalsRowFormula>
    </tableColumn>
    <tableColumn id="2" xr3:uid="{16A42AE4-29BF-4FC9-8395-94AD00321631}" name="Budget" totalsRowFunction="custom" dataDxfId="171" totalsRowDxfId="170">
      <totalsRowFormula>SUBTOTAL(9,Table6[Budget])</totalsRowFormula>
    </tableColumn>
    <tableColumn id="3" xr3:uid="{B84BB9A0-FB71-4887-86F7-74F5387C66B7}" name="Actual" totalsRowFunction="custom" dataDxfId="169" totalsRowDxfId="168">
      <totalsRowFormula>SUBTOTAL(9,Table6[Actual])</totalsRowFormula>
    </tableColumn>
    <tableColumn id="4" xr3:uid="{28C110B2-7D0B-4C63-882F-B5029FD3AAD8}" name="Difference" totalsRowFunction="custom" dataDxfId="167">
      <calculatedColumnFormula>H17-I17</calculatedColumnFormula>
      <totalsRowFormula>SUBTOTAL(9,Table6[Difference])</totalsRowFormula>
    </tableColumn>
  </tableColumns>
  <tableStyleInfo name="V42_ExpenseTable" showFirstColumn="0" showLastColumn="1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59F130F-F37C-4F4D-AA27-35939F58AC18}" name="Table7" displayName="Table7" ref="G26:J36" totalsRowCount="1" headerRowDxfId="166" dataDxfId="164" headerRowBorderDxfId="165" tableBorderDxfId="163">
  <tableColumns count="4">
    <tableColumn id="1" xr3:uid="{B166C408-7F56-4BD5-859A-70F18A9AA6AA}" name="OBLIGATIONS" totalsRowFunction="custom" dataDxfId="162" totalsRowDxfId="161">
      <totalsRowFormula>"Total " &amp; Table7[[#Headers],[OBLIGATIONS]]</totalsRowFormula>
    </tableColumn>
    <tableColumn id="2" xr3:uid="{F22EC0C4-2A3C-492F-87BB-1FFB9F46B9BD}" name="Budget" totalsRowFunction="custom" dataDxfId="160" totalsRowDxfId="159">
      <totalsRowFormula>SUBTOTAL(9,Table7[Budget])</totalsRowFormula>
    </tableColumn>
    <tableColumn id="3" xr3:uid="{250F3B9E-8A65-47A3-9424-315875DE4C01}" name="Actual" totalsRowFunction="custom" dataDxfId="158" totalsRowDxfId="157">
      <totalsRowFormula>SUBTOTAL(9,Table7[Actual])</totalsRowFormula>
    </tableColumn>
    <tableColumn id="4" xr3:uid="{42943EDB-DB3F-43B9-9529-524C18E8F947}" name="Difference" totalsRowFunction="custom" dataDxfId="156">
      <calculatedColumnFormula>H27-I27</calculatedColumnFormula>
      <totalsRowFormula>SUBTOTAL(9,Table7[Difference])</totalsRowFormula>
    </tableColumn>
  </tableColumns>
  <tableStyleInfo name="V42_ExpenseTable" showFirstColumn="0" showLastColumn="1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FCA9387-5400-4584-AE4B-FBBC3C4A13FE}" name="Table8" displayName="Table8" ref="G38:J44" totalsRowCount="1" headerRowDxfId="155" dataDxfId="153" headerRowBorderDxfId="154" tableBorderDxfId="152">
  <tableColumns count="4">
    <tableColumn id="1" xr3:uid="{956858BD-4F43-4ED6-952A-973275582C82}" name="BUSINESS EXPENSE" totalsRowFunction="custom" dataDxfId="151" totalsRowDxfId="150">
      <totalsRowFormula>"Total " &amp; Table8[[#Headers],[BUSINESS EXPENSE]]</totalsRowFormula>
    </tableColumn>
    <tableColumn id="2" xr3:uid="{82524A56-41B5-45AD-8DC8-FAAD8AC8CEAD}" name="Budget" totalsRowFunction="custom" dataDxfId="149" totalsRowDxfId="148">
      <totalsRowFormula>SUBTOTAL(9,Table8[Budget])</totalsRowFormula>
    </tableColumn>
    <tableColumn id="3" xr3:uid="{A45CC84C-C797-4E1C-BC8E-97C8FB30EAD9}" name="Actual" totalsRowFunction="custom" dataDxfId="147" totalsRowDxfId="146">
      <totalsRowFormula>SUBTOTAL(9,Table8[Actual])</totalsRowFormula>
    </tableColumn>
    <tableColumn id="4" xr3:uid="{8C91BB3B-8E26-43C3-90E6-3827D9B59BE5}" name="Difference" totalsRowFunction="custom" dataDxfId="145">
      <calculatedColumnFormula>H39-I39</calculatedColumnFormula>
      <totalsRowFormula>SUBTOTAL(9,Table8[Difference])</totalsRowFormula>
    </tableColumn>
  </tableColumns>
  <tableStyleInfo name="V42_ExpenseTable" showFirstColumn="0" showLastColumn="1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6BB0B9E-5CF4-4447-BC30-28C99B38EBFF}" name="Table10" displayName="Table10" ref="G46:J58" totalsRowCount="1" headerRowDxfId="144" dataDxfId="142" headerRowBorderDxfId="143">
  <tableColumns count="4">
    <tableColumn id="1" xr3:uid="{AF307754-89A2-41E0-8E90-A251A5BDD66C}" name="ENTERTAINMENT" totalsRowFunction="custom" dataDxfId="141" totalsRowDxfId="140">
      <totalsRowFormula>"Total " &amp; Table10[[#Headers],[ENTERTAINMENT]]</totalsRowFormula>
    </tableColumn>
    <tableColumn id="2" xr3:uid="{4B233432-B02F-4774-ADF0-2238897ED37F}" name="Budget" totalsRowFunction="custom" dataDxfId="139" totalsRowDxfId="138">
      <totalsRowFormula>SUBTOTAL(9,Table10[Budget])</totalsRowFormula>
    </tableColumn>
    <tableColumn id="3" xr3:uid="{CA647511-8D90-4258-9CF7-944E2E4AFA56}" name="Actual" totalsRowFunction="custom" dataDxfId="137" totalsRowDxfId="136">
      <totalsRowFormula>SUBTOTAL(9,Table10[Actual])</totalsRowFormula>
    </tableColumn>
    <tableColumn id="4" xr3:uid="{4F576667-0234-4AE2-899E-74860F81D790}" name="Difference" totalsRowFunction="custom" dataDxfId="135">
      <calculatedColumnFormula>H47-I47</calculatedColumnFormula>
      <totalsRowFormula>SUBTOTAL(9,Table10[Difference])</totalsRowFormula>
    </tableColumn>
  </tableColumns>
  <tableStyleInfo name="V42_ExpenseTable" showFirstColumn="0" showLastColumn="1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2E88735-5A6C-4DB0-9A37-221E765C78DF}" name="Table11" displayName="Table11" ref="G60:J65" totalsRowCount="1" headerRowDxfId="134" dataDxfId="132" headerRowBorderDxfId="133" tableBorderDxfId="131">
  <tableColumns count="4">
    <tableColumn id="1" xr3:uid="{193AC384-3870-453C-B61D-C53A4C3497C2}" name="PETS" totalsRowFunction="custom" dataDxfId="130" totalsRowDxfId="129">
      <totalsRowFormula>"Total " &amp; Table11[[#Headers],[PETS]]</totalsRowFormula>
    </tableColumn>
    <tableColumn id="2" xr3:uid="{D899346F-779E-4931-8570-BEEBAEF4F404}" name="Budget" totalsRowFunction="custom" dataDxfId="128" totalsRowDxfId="127">
      <totalsRowFormula>SUBTOTAL(9,Table11[Budget])</totalsRowFormula>
    </tableColumn>
    <tableColumn id="3" xr3:uid="{F7AD92C0-FB79-4D34-BFDC-23A873D87325}" name="Actual" totalsRowFunction="custom" dataDxfId="126" totalsRowDxfId="125">
      <totalsRowFormula>SUBTOTAL(9,Table11[Actual])</totalsRowFormula>
    </tableColumn>
    <tableColumn id="4" xr3:uid="{3DC628B5-72F9-4884-AD8C-D8EF70FFA6DE}" name="Difference" totalsRowFunction="custom" dataDxfId="124">
      <calculatedColumnFormula>H61-I61</calculatedColumnFormula>
      <totalsRowFormula>SUBTOTAL(9,Table11[Difference])</totalsRowFormula>
    </tableColumn>
  </tableColumns>
  <tableStyleInfo name="V42_ExpenseTable" showFirstColumn="0" showLastColumn="1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17BADB6-C285-4FB6-8681-D35CAF424A19}" name="Table12" displayName="Table12" ref="G67:J73" totalsRowCount="1" headerRowDxfId="123" headerRowBorderDxfId="122" tableBorderDxfId="121">
  <tableColumns count="4">
    <tableColumn id="1" xr3:uid="{2021039F-8448-4A29-B995-8E0397BD2C1E}" name="SUBSCRIPTIONS" totalsRowFunction="custom" dataDxfId="120" totalsRowDxfId="119">
      <totalsRowFormula>"Total " &amp; Table12[[#Headers],[SUBSCRIPTIONS]]</totalsRowFormula>
    </tableColumn>
    <tableColumn id="2" xr3:uid="{7713B2D4-06BC-450B-BFD2-85442307E2A0}" name="Budget" totalsRowFunction="custom" dataDxfId="118" totalsRowDxfId="117">
      <totalsRowFormula>SUBTOTAL(9,Table12[Budget])</totalsRowFormula>
    </tableColumn>
    <tableColumn id="3" xr3:uid="{E45E39AE-D207-4265-A1A1-37A58D97F779}" name="Actual" totalsRowFunction="custom" dataDxfId="116" totalsRowDxfId="115">
      <totalsRowFormula>SUBTOTAL(9,Table12[Actual])</totalsRowFormula>
    </tableColumn>
    <tableColumn id="4" xr3:uid="{18ED3E7B-B993-4B97-9C69-3FE5140530EA}" name="Difference" totalsRowFunction="custom" dataDxfId="114">
      <calculatedColumnFormula>H68-I68</calculatedColumnFormula>
      <totalsRowFormula>SUBTOTAL(9,Table12[Difference])</totalsRowFormula>
    </tableColumn>
  </tableColumns>
  <tableStyleInfo name="V42_ExpenseTable" showFirstColumn="0" showLastColumn="1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D25C947-2E23-4D0B-8464-60C4CF37F90F}" name="Table13" displayName="Table13" ref="G75:J82" totalsRowCount="1" headerRowDxfId="113" dataDxfId="111" headerRowBorderDxfId="112" tableBorderDxfId="110">
  <tableColumns count="4">
    <tableColumn id="1" xr3:uid="{822DEF3D-CEF1-42BE-9BCD-4DE7510069BF}" name="VACATION" totalsRowFunction="custom" dataDxfId="109" totalsRowDxfId="108">
      <totalsRowFormula>"Total " &amp; Table13[[#Headers],[VACATION]]</totalsRowFormula>
    </tableColumn>
    <tableColumn id="2" xr3:uid="{7973A750-0139-45BB-8D90-C63C46A65AB8}" name="Budget" totalsRowFunction="custom" dataDxfId="107" totalsRowDxfId="106">
      <totalsRowFormula>SUBTOTAL(9,Table13[Budget])</totalsRowFormula>
    </tableColumn>
    <tableColumn id="3" xr3:uid="{A440A73D-8ACD-4FC4-9A15-894F5001E62E}" name="Actual" totalsRowFunction="custom" dataDxfId="105" totalsRowDxfId="104">
      <totalsRowFormula>SUBTOTAL(9,Table13[Actual])</totalsRowFormula>
    </tableColumn>
    <tableColumn id="4" xr3:uid="{07D5D41C-0AC9-4FD5-BC2C-646443E714A9}" name="Difference" totalsRowFunction="custom" dataDxfId="103">
      <calculatedColumnFormula>H76-I76</calculatedColumnFormula>
      <totalsRowFormula>SUBTOTAL(9,Table13[Difference])</totalsRowFormula>
    </tableColumn>
  </tableColumns>
  <tableStyleInfo name="V42_Expense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6"/>
  <sheetViews>
    <sheetView showGridLines="0" tabSelected="1" topLeftCell="B1" workbookViewId="0">
      <selection activeCell="M6" sqref="M6"/>
    </sheetView>
  </sheetViews>
  <sheetFormatPr defaultRowHeight="14.4" x14ac:dyDescent="0.3"/>
  <cols>
    <col min="1" max="1" width="3.21875" customWidth="1"/>
    <col min="2" max="2" width="25" style="3" customWidth="1"/>
    <col min="3" max="4" width="10.6640625" style="3" customWidth="1"/>
    <col min="5" max="5" width="12.21875" style="3" customWidth="1"/>
    <col min="6" max="6" width="2.88671875" style="3" customWidth="1"/>
    <col min="7" max="7" width="25" style="3" customWidth="1"/>
    <col min="8" max="9" width="10.6640625" style="3" customWidth="1"/>
    <col min="10" max="10" width="11.6640625" style="3" customWidth="1"/>
    <col min="11" max="11" width="5.6640625" customWidth="1"/>
  </cols>
  <sheetData>
    <row r="1" spans="1:14" ht="39" customHeight="1" thickBot="1" x14ac:dyDescent="0.35">
      <c r="B1" s="34" t="s">
        <v>111</v>
      </c>
      <c r="C1" s="34"/>
      <c r="D1" s="34"/>
      <c r="E1" s="34"/>
      <c r="F1" s="34"/>
      <c r="G1" s="34"/>
      <c r="H1" s="34"/>
      <c r="I1" s="34"/>
      <c r="J1" s="34"/>
    </row>
    <row r="2" spans="1:14" x14ac:dyDescent="0.3">
      <c r="B2" s="1"/>
      <c r="C2" s="1"/>
      <c r="D2" s="1"/>
      <c r="E2" s="1"/>
      <c r="F2" s="2"/>
      <c r="G2" s="1"/>
      <c r="H2" s="1"/>
      <c r="I2" s="1"/>
      <c r="J2" s="1"/>
    </row>
    <row r="3" spans="1:14" x14ac:dyDescent="0.3">
      <c r="A3" s="21"/>
      <c r="B3" s="35" t="s">
        <v>116</v>
      </c>
      <c r="C3" s="35"/>
      <c r="D3" s="22"/>
      <c r="E3" s="22"/>
      <c r="F3" s="23"/>
      <c r="G3" s="20" t="s">
        <v>115</v>
      </c>
      <c r="H3" s="20" t="s">
        <v>0</v>
      </c>
      <c r="I3" s="20" t="s">
        <v>1</v>
      </c>
      <c r="J3" s="20" t="s">
        <v>2</v>
      </c>
    </row>
    <row r="4" spans="1:14" x14ac:dyDescent="0.3">
      <c r="B4" s="33" t="s">
        <v>117</v>
      </c>
      <c r="C4" s="18">
        <v>2025</v>
      </c>
      <c r="D4" s="1"/>
      <c r="E4" s="1"/>
      <c r="F4" s="2"/>
      <c r="G4" s="33" t="s">
        <v>5</v>
      </c>
      <c r="H4" s="28">
        <f>SUM(Table2[[#Totals],[Budget]], Table219[[#Totals],[Budget]])</f>
        <v>3000</v>
      </c>
      <c r="I4" s="28">
        <f>SUM(Table2[[#Totals],[Actual]], Table219[[#Totals],[Actual]])</f>
        <v>4000</v>
      </c>
      <c r="J4" s="28">
        <f>I4-H4</f>
        <v>1000</v>
      </c>
    </row>
    <row r="5" spans="1:14" ht="15" thickBot="1" x14ac:dyDescent="0.35">
      <c r="B5" s="33" t="s">
        <v>118</v>
      </c>
      <c r="C5" s="17" t="s">
        <v>119</v>
      </c>
      <c r="D5" s="1"/>
      <c r="E5" s="1"/>
      <c r="F5" s="2"/>
      <c r="G5" s="33" t="s">
        <v>7</v>
      </c>
      <c r="H5" s="28">
        <f>SUM(,Table5[[#Totals],[Budget]],Table20[[#Totals],[Budget]],Table21[[#Totals],[Budget]],Table19[[#Totals],[Budget]],Table15[[#Totals],[Budget]],Table16[[#Totals],[Budget]],Table17[[#Totals],[Budget]],Table18[[#Totals],[Budget]],Table14[[#Totals],[Budget]],Table13[[#Totals],[Budget]],Table12[[#Totals],[Budget]],Table11[[#Totals],[Budget]],Table10[[#Totals],[Budget]],Table8[[#Totals],[Budget]],Table7[[#Totals],[Budget]],Table6[[#Totals],[Budget]])</f>
        <v>1345</v>
      </c>
      <c r="I5" s="28">
        <f>SUM(Table5[[#Totals],[Actual]],Table20[[#Totals],[Actual]],Table21[[#Totals],[Actual]],Table19[[#Totals],[Actual]],Table15[[#Totals],[Actual]],Table16[[#Totals],[Actual]],Table17[[#Totals],[Actual]],Table18[[#Totals],[Actual]],Table14[[#Totals],[Actual]],Table13[[#Totals],[Actual]],Table12[[#Totals],[Actual]],Table11[[#Totals],[Actual]],Table10[[#Totals],[Actual]],Table8[[#Totals],[Actual]],Table7[[#Totals],[Actual]],Table6[[#Totals],[Actual]])</f>
        <v>1486</v>
      </c>
      <c r="J5" s="28">
        <f>H5-I5</f>
        <v>-141</v>
      </c>
    </row>
    <row r="6" spans="1:14" ht="15" thickTop="1" x14ac:dyDescent="0.3">
      <c r="B6" s="1"/>
      <c r="C6" s="1"/>
      <c r="D6" s="1"/>
      <c r="E6" s="1"/>
      <c r="F6" s="2"/>
      <c r="G6" s="30" t="s">
        <v>9</v>
      </c>
      <c r="H6" s="29">
        <f>H4-H5</f>
        <v>1655</v>
      </c>
      <c r="I6" s="29">
        <f>I4-I5</f>
        <v>2514</v>
      </c>
      <c r="J6" s="29">
        <f>I6-H6</f>
        <v>859</v>
      </c>
      <c r="K6" s="16"/>
    </row>
    <row r="7" spans="1:14" x14ac:dyDescent="0.3">
      <c r="B7" s="1"/>
      <c r="C7" s="1"/>
      <c r="D7" s="1"/>
      <c r="E7" s="1"/>
      <c r="F7" s="2"/>
      <c r="G7" s="1"/>
      <c r="H7" s="1"/>
      <c r="I7" s="1"/>
      <c r="J7" s="1"/>
    </row>
    <row r="8" spans="1:14" s="14" customFormat="1" ht="15.6" x14ac:dyDescent="0.3">
      <c r="B8" s="27" t="s">
        <v>112</v>
      </c>
      <c r="C8" s="24" t="s">
        <v>0</v>
      </c>
      <c r="D8" s="25" t="s">
        <v>1</v>
      </c>
      <c r="E8" s="25" t="s">
        <v>2</v>
      </c>
      <c r="F8" s="26" t="s">
        <v>3</v>
      </c>
      <c r="G8" s="27" t="s">
        <v>113</v>
      </c>
      <c r="H8" s="24" t="s">
        <v>0</v>
      </c>
      <c r="I8" s="25" t="s">
        <v>1</v>
      </c>
      <c r="J8" s="25" t="s">
        <v>2</v>
      </c>
    </row>
    <row r="9" spans="1:14" x14ac:dyDescent="0.3">
      <c r="B9" s="32" t="s">
        <v>4</v>
      </c>
      <c r="C9" s="4">
        <v>2000</v>
      </c>
      <c r="D9" s="4">
        <v>2000</v>
      </c>
      <c r="E9" s="5">
        <f t="shared" ref="E9:E12" si="0">D9-C9</f>
        <v>0</v>
      </c>
      <c r="G9" s="32" t="s">
        <v>114</v>
      </c>
      <c r="H9" s="4">
        <v>0</v>
      </c>
      <c r="I9" s="4">
        <v>1000</v>
      </c>
      <c r="J9" s="5">
        <f t="shared" ref="J9:J12" si="1">I9-H9</f>
        <v>1000</v>
      </c>
    </row>
    <row r="10" spans="1:14" x14ac:dyDescent="0.3">
      <c r="B10" s="32" t="s">
        <v>6</v>
      </c>
      <c r="C10" s="4"/>
      <c r="D10" s="4"/>
      <c r="E10" s="5">
        <f t="shared" si="0"/>
        <v>0</v>
      </c>
      <c r="G10" s="32" t="s">
        <v>10</v>
      </c>
      <c r="H10" s="4"/>
      <c r="I10" s="4"/>
      <c r="J10" s="5">
        <f t="shared" si="1"/>
        <v>0</v>
      </c>
    </row>
    <row r="11" spans="1:14" x14ac:dyDescent="0.3">
      <c r="B11" s="32" t="s">
        <v>8</v>
      </c>
      <c r="C11" s="4"/>
      <c r="D11" s="4"/>
      <c r="E11" s="5">
        <f t="shared" si="0"/>
        <v>0</v>
      </c>
      <c r="G11" s="32" t="s">
        <v>11</v>
      </c>
      <c r="H11" s="4">
        <v>1000</v>
      </c>
      <c r="I11" s="4">
        <v>1000</v>
      </c>
      <c r="J11" s="5">
        <f t="shared" si="1"/>
        <v>0</v>
      </c>
    </row>
    <row r="12" spans="1:14" x14ac:dyDescent="0.3">
      <c r="B12" s="32" t="s">
        <v>12</v>
      </c>
      <c r="C12" s="4"/>
      <c r="D12" s="4"/>
      <c r="E12" s="5">
        <f t="shared" si="0"/>
        <v>0</v>
      </c>
      <c r="F12" s="1"/>
      <c r="G12" s="32" t="s">
        <v>12</v>
      </c>
      <c r="H12" s="4"/>
      <c r="I12" s="4"/>
      <c r="J12" s="5">
        <f t="shared" si="1"/>
        <v>0</v>
      </c>
    </row>
    <row r="13" spans="1:14" x14ac:dyDescent="0.3">
      <c r="B13" s="32" t="s">
        <v>12</v>
      </c>
      <c r="C13" s="6"/>
      <c r="D13" s="6"/>
      <c r="E13" s="5">
        <f>D13-C13</f>
        <v>0</v>
      </c>
      <c r="G13" s="32" t="s">
        <v>12</v>
      </c>
      <c r="H13" s="6"/>
      <c r="I13" s="6"/>
      <c r="J13" s="5">
        <f>I13-H13</f>
        <v>0</v>
      </c>
      <c r="N13" t="s">
        <v>120</v>
      </c>
    </row>
    <row r="14" spans="1:14" x14ac:dyDescent="0.3">
      <c r="B14" s="7" t="str">
        <f>"Total " &amp; Table2[[#Headers],[MAIN INCOME]]</f>
        <v>Total MAIN INCOME</v>
      </c>
      <c r="C14" s="8">
        <f>SUBTOTAL(9,Table2[Budget])</f>
        <v>2000</v>
      </c>
      <c r="D14" s="8">
        <f>SUBTOTAL(9,Table2[Actual])</f>
        <v>2000</v>
      </c>
      <c r="E14" s="9">
        <f>SUBTOTAL(9,Table2[Difference])</f>
        <v>0</v>
      </c>
      <c r="G14" s="7" t="str">
        <f>"Total " &amp; Table219[[#Headers],[ADDITIONAL INCOME]]</f>
        <v>Total ADDITIONAL INCOME</v>
      </c>
      <c r="H14" s="8">
        <f>SUBTOTAL(9,Table219[Budget])</f>
        <v>1000</v>
      </c>
      <c r="I14" s="8">
        <f>SUBTOTAL(9,Table219[Actual])</f>
        <v>2000</v>
      </c>
      <c r="J14" s="9">
        <f>SUBTOTAL(9,Table219[Difference])</f>
        <v>1000</v>
      </c>
    </row>
    <row r="15" spans="1:14" x14ac:dyDescent="0.3">
      <c r="G15" s="1"/>
      <c r="H15" s="1"/>
      <c r="I15" s="1"/>
      <c r="J15" s="1"/>
    </row>
    <row r="16" spans="1:14" x14ac:dyDescent="0.3">
      <c r="B16" s="19" t="s">
        <v>13</v>
      </c>
      <c r="C16" s="19" t="s">
        <v>0</v>
      </c>
      <c r="D16" s="19" t="s">
        <v>1</v>
      </c>
      <c r="E16" s="19" t="s">
        <v>2</v>
      </c>
      <c r="G16" s="19" t="s">
        <v>14</v>
      </c>
      <c r="H16" s="19" t="s">
        <v>0</v>
      </c>
      <c r="I16" s="19" t="s">
        <v>1</v>
      </c>
      <c r="J16" s="19" t="s">
        <v>2</v>
      </c>
    </row>
    <row r="17" spans="2:10" x14ac:dyDescent="0.3">
      <c r="B17" s="31" t="s">
        <v>15</v>
      </c>
      <c r="C17" s="4">
        <v>1100</v>
      </c>
      <c r="D17" s="4">
        <v>1100</v>
      </c>
      <c r="E17" s="5">
        <f>C17-D17</f>
        <v>0</v>
      </c>
      <c r="G17" s="31" t="s">
        <v>16</v>
      </c>
      <c r="H17" s="4"/>
      <c r="I17" s="4"/>
      <c r="J17" s="5">
        <f t="shared" ref="J17:J23" si="2">H17-I17</f>
        <v>0</v>
      </c>
    </row>
    <row r="18" spans="2:10" x14ac:dyDescent="0.3">
      <c r="B18" s="31" t="s">
        <v>17</v>
      </c>
      <c r="C18" s="4">
        <v>50</v>
      </c>
      <c r="D18" s="4">
        <v>67</v>
      </c>
      <c r="E18" s="5">
        <f t="shared" ref="E18:E29" si="3">C18-D18</f>
        <v>-17</v>
      </c>
      <c r="G18" s="31" t="s">
        <v>18</v>
      </c>
      <c r="H18" s="4"/>
      <c r="I18" s="4"/>
      <c r="J18" s="5">
        <f t="shared" si="2"/>
        <v>0</v>
      </c>
    </row>
    <row r="19" spans="2:10" s="14" customFormat="1" ht="15.6" x14ac:dyDescent="0.3">
      <c r="B19" s="31" t="s">
        <v>19</v>
      </c>
      <c r="C19" s="4">
        <v>43</v>
      </c>
      <c r="D19" s="4">
        <v>52</v>
      </c>
      <c r="E19" s="5">
        <f t="shared" si="3"/>
        <v>-9</v>
      </c>
      <c r="F19" s="15"/>
      <c r="G19" s="31" t="s">
        <v>20</v>
      </c>
      <c r="H19" s="4"/>
      <c r="I19" s="4"/>
      <c r="J19" s="5">
        <f t="shared" si="2"/>
        <v>0</v>
      </c>
    </row>
    <row r="20" spans="2:10" x14ac:dyDescent="0.3">
      <c r="B20" s="31" t="s">
        <v>21</v>
      </c>
      <c r="C20" s="4">
        <v>7</v>
      </c>
      <c r="D20" s="4">
        <v>7</v>
      </c>
      <c r="E20" s="5">
        <f t="shared" si="3"/>
        <v>0</v>
      </c>
      <c r="G20" s="31" t="s">
        <v>22</v>
      </c>
      <c r="H20" s="4"/>
      <c r="I20" s="4"/>
      <c r="J20" s="5">
        <f t="shared" si="2"/>
        <v>0</v>
      </c>
    </row>
    <row r="21" spans="2:10" x14ac:dyDescent="0.3">
      <c r="B21" s="31" t="s">
        <v>23</v>
      </c>
      <c r="C21" s="4">
        <v>25</v>
      </c>
      <c r="D21" s="4">
        <v>25</v>
      </c>
      <c r="E21" s="5">
        <f t="shared" si="3"/>
        <v>0</v>
      </c>
      <c r="G21" s="31" t="s">
        <v>24</v>
      </c>
      <c r="H21" s="4"/>
      <c r="I21" s="4"/>
      <c r="J21" s="5">
        <f t="shared" si="2"/>
        <v>0</v>
      </c>
    </row>
    <row r="22" spans="2:10" x14ac:dyDescent="0.3">
      <c r="B22" s="31" t="s">
        <v>25</v>
      </c>
      <c r="C22" s="4">
        <v>35</v>
      </c>
      <c r="D22" s="4">
        <v>35</v>
      </c>
      <c r="E22" s="5">
        <f t="shared" si="3"/>
        <v>0</v>
      </c>
      <c r="G22" s="31" t="s">
        <v>12</v>
      </c>
      <c r="H22" s="4"/>
      <c r="I22" s="4"/>
      <c r="J22" s="5">
        <f>H22-I22</f>
        <v>0</v>
      </c>
    </row>
    <row r="23" spans="2:10" x14ac:dyDescent="0.3">
      <c r="B23" s="31" t="s">
        <v>26</v>
      </c>
      <c r="C23" s="4">
        <v>15</v>
      </c>
      <c r="D23" s="4">
        <v>15</v>
      </c>
      <c r="E23" s="5">
        <f t="shared" si="3"/>
        <v>0</v>
      </c>
      <c r="G23" s="31" t="s">
        <v>12</v>
      </c>
      <c r="H23" s="10"/>
      <c r="I23" s="10"/>
      <c r="J23" s="5">
        <f t="shared" si="2"/>
        <v>0</v>
      </c>
    </row>
    <row r="24" spans="2:10" x14ac:dyDescent="0.3">
      <c r="B24" s="31" t="s">
        <v>27</v>
      </c>
      <c r="C24" s="4">
        <v>0</v>
      </c>
      <c r="D24" s="4">
        <v>150</v>
      </c>
      <c r="E24" s="5">
        <f t="shared" si="3"/>
        <v>-150</v>
      </c>
      <c r="G24" s="7" t="str">
        <f>"Total " &amp; Table6[[#Headers],[SAVINGS]]</f>
        <v>Total SAVINGS</v>
      </c>
      <c r="H24" s="8">
        <f>SUBTOTAL(9,Table6[Budget])</f>
        <v>0</v>
      </c>
      <c r="I24" s="8">
        <f>SUBTOTAL(9,Table6[Actual])</f>
        <v>0</v>
      </c>
      <c r="J24" s="9">
        <f>SUBTOTAL(9,Table6[Difference])</f>
        <v>0</v>
      </c>
    </row>
    <row r="25" spans="2:10" x14ac:dyDescent="0.3">
      <c r="B25" s="31" t="s">
        <v>28</v>
      </c>
      <c r="C25" s="4">
        <v>0</v>
      </c>
      <c r="D25" s="4">
        <v>0</v>
      </c>
      <c r="E25" s="5">
        <f t="shared" si="3"/>
        <v>0</v>
      </c>
      <c r="H25" s="11"/>
      <c r="I25" s="11"/>
      <c r="J25" s="11"/>
    </row>
    <row r="26" spans="2:10" x14ac:dyDescent="0.3">
      <c r="B26" s="31" t="s">
        <v>29</v>
      </c>
      <c r="C26" s="4">
        <v>20</v>
      </c>
      <c r="D26" s="4">
        <v>15</v>
      </c>
      <c r="E26" s="5">
        <f>C26-D26</f>
        <v>5</v>
      </c>
      <c r="G26" s="19" t="s">
        <v>30</v>
      </c>
      <c r="H26" s="19" t="s">
        <v>0</v>
      </c>
      <c r="I26" s="19" t="s">
        <v>1</v>
      </c>
      <c r="J26" s="19" t="s">
        <v>2</v>
      </c>
    </row>
    <row r="27" spans="2:10" x14ac:dyDescent="0.3">
      <c r="B27" s="31" t="s">
        <v>31</v>
      </c>
      <c r="C27" s="4">
        <v>50</v>
      </c>
      <c r="D27" s="4">
        <v>20</v>
      </c>
      <c r="E27" s="5">
        <f t="shared" si="3"/>
        <v>30</v>
      </c>
      <c r="G27" s="31" t="s">
        <v>32</v>
      </c>
      <c r="H27" s="4"/>
      <c r="I27" s="4"/>
      <c r="J27" s="5">
        <f t="shared" ref="J27:J35" si="4">H27-I27</f>
        <v>0</v>
      </c>
    </row>
    <row r="28" spans="2:10" x14ac:dyDescent="0.3">
      <c r="B28" s="31" t="s">
        <v>33</v>
      </c>
      <c r="C28" s="4">
        <v>0</v>
      </c>
      <c r="D28" s="4">
        <v>0</v>
      </c>
      <c r="E28" s="5">
        <f t="shared" si="3"/>
        <v>0</v>
      </c>
      <c r="G28" s="31" t="s">
        <v>34</v>
      </c>
      <c r="H28" s="4"/>
      <c r="I28" s="4"/>
      <c r="J28" s="5">
        <f t="shared" si="4"/>
        <v>0</v>
      </c>
    </row>
    <row r="29" spans="2:10" x14ac:dyDescent="0.3">
      <c r="B29" s="31" t="s">
        <v>12</v>
      </c>
      <c r="C29" s="10">
        <v>0</v>
      </c>
      <c r="D29" s="10">
        <v>0</v>
      </c>
      <c r="E29" s="5">
        <f t="shared" si="3"/>
        <v>0</v>
      </c>
      <c r="G29" s="31" t="s">
        <v>35</v>
      </c>
      <c r="H29" s="4"/>
      <c r="I29" s="4"/>
      <c r="J29" s="5">
        <f t="shared" si="4"/>
        <v>0</v>
      </c>
    </row>
    <row r="30" spans="2:10" x14ac:dyDescent="0.3">
      <c r="B30" s="7" t="str">
        <f>"Total " &amp; Table5[[#Headers],[HOME EXPENSES]]</f>
        <v>Total HOME EXPENSES</v>
      </c>
      <c r="C30" s="8">
        <f>SUBTOTAL(9,Table5[Budget])</f>
        <v>1345</v>
      </c>
      <c r="D30" s="8">
        <f>SUBTOTAL(9,Table5[Actual])</f>
        <v>1486</v>
      </c>
      <c r="E30" s="9">
        <f>SUBTOTAL(9,Table5[Difference])</f>
        <v>-141</v>
      </c>
      <c r="G30" s="31" t="s">
        <v>36</v>
      </c>
      <c r="H30" s="4"/>
      <c r="I30" s="4"/>
      <c r="J30" s="5">
        <f t="shared" si="4"/>
        <v>0</v>
      </c>
    </row>
    <row r="31" spans="2:10" x14ac:dyDescent="0.3">
      <c r="C31" s="11"/>
      <c r="D31" s="11"/>
      <c r="E31" s="11"/>
      <c r="G31" s="31" t="s">
        <v>37</v>
      </c>
      <c r="H31" s="4"/>
      <c r="I31" s="4"/>
      <c r="J31" s="5">
        <f t="shared" si="4"/>
        <v>0</v>
      </c>
    </row>
    <row r="32" spans="2:10" x14ac:dyDescent="0.3">
      <c r="B32" s="19" t="s">
        <v>38</v>
      </c>
      <c r="C32" s="19" t="s">
        <v>0</v>
      </c>
      <c r="D32" s="19" t="s">
        <v>1</v>
      </c>
      <c r="E32" s="19" t="s">
        <v>2</v>
      </c>
      <c r="G32" s="31" t="s">
        <v>39</v>
      </c>
      <c r="H32" s="4"/>
      <c r="I32" s="4"/>
      <c r="J32" s="5">
        <f t="shared" si="4"/>
        <v>0</v>
      </c>
    </row>
    <row r="33" spans="2:10" x14ac:dyDescent="0.3">
      <c r="B33" s="31" t="s">
        <v>40</v>
      </c>
      <c r="C33" s="4"/>
      <c r="D33" s="4"/>
      <c r="E33" s="5">
        <f>C33-D33</f>
        <v>0</v>
      </c>
      <c r="G33" s="31" t="s">
        <v>41</v>
      </c>
      <c r="H33" s="4"/>
      <c r="I33" s="4"/>
      <c r="J33" s="5">
        <f t="shared" si="4"/>
        <v>0</v>
      </c>
    </row>
    <row r="34" spans="2:10" x14ac:dyDescent="0.3">
      <c r="B34" s="31" t="s">
        <v>42</v>
      </c>
      <c r="C34" s="4"/>
      <c r="D34" s="4"/>
      <c r="E34" s="5">
        <f t="shared" ref="E34:E42" si="5">C34-D34</f>
        <v>0</v>
      </c>
      <c r="G34" s="31" t="s">
        <v>12</v>
      </c>
      <c r="H34" s="4"/>
      <c r="I34" s="4"/>
      <c r="J34" s="5">
        <f>H34-I34</f>
        <v>0</v>
      </c>
    </row>
    <row r="35" spans="2:10" x14ac:dyDescent="0.3">
      <c r="B35" s="31" t="s">
        <v>43</v>
      </c>
      <c r="C35" s="4"/>
      <c r="D35" s="4"/>
      <c r="E35" s="5">
        <f>C35-D35</f>
        <v>0</v>
      </c>
      <c r="G35" s="31" t="s">
        <v>12</v>
      </c>
      <c r="H35" s="6"/>
      <c r="I35" s="6"/>
      <c r="J35" s="5">
        <f t="shared" si="4"/>
        <v>0</v>
      </c>
    </row>
    <row r="36" spans="2:10" x14ac:dyDescent="0.3">
      <c r="B36" s="31" t="s">
        <v>44</v>
      </c>
      <c r="C36" s="4"/>
      <c r="D36" s="4"/>
      <c r="E36" s="5">
        <f t="shared" si="5"/>
        <v>0</v>
      </c>
      <c r="G36" s="7" t="str">
        <f>"Total " &amp; Table7[[#Headers],[OBLIGATIONS]]</f>
        <v>Total OBLIGATIONS</v>
      </c>
      <c r="H36" s="8">
        <f>SUBTOTAL(9,Table7[Budget])</f>
        <v>0</v>
      </c>
      <c r="I36" s="8">
        <f>SUBTOTAL(9,Table7[Actual])</f>
        <v>0</v>
      </c>
      <c r="J36" s="9">
        <f>SUBTOTAL(9,Table7[Difference])</f>
        <v>0</v>
      </c>
    </row>
    <row r="37" spans="2:10" x14ac:dyDescent="0.3">
      <c r="B37" s="31" t="s">
        <v>45</v>
      </c>
      <c r="C37" s="4"/>
      <c r="D37" s="4"/>
      <c r="E37" s="5">
        <f t="shared" si="5"/>
        <v>0</v>
      </c>
      <c r="H37" s="11"/>
      <c r="I37" s="11"/>
      <c r="J37" s="11"/>
    </row>
    <row r="38" spans="2:10" x14ac:dyDescent="0.3">
      <c r="B38" s="31" t="s">
        <v>46</v>
      </c>
      <c r="C38" s="4"/>
      <c r="D38" s="4"/>
      <c r="E38" s="5">
        <f t="shared" si="5"/>
        <v>0</v>
      </c>
      <c r="G38" s="19" t="s">
        <v>47</v>
      </c>
      <c r="H38" s="19" t="s">
        <v>0</v>
      </c>
      <c r="I38" s="19" t="s">
        <v>1</v>
      </c>
      <c r="J38" s="19" t="s">
        <v>2</v>
      </c>
    </row>
    <row r="39" spans="2:10" x14ac:dyDescent="0.3">
      <c r="B39" s="31" t="s">
        <v>48</v>
      </c>
      <c r="C39" s="4"/>
      <c r="D39" s="4"/>
      <c r="E39" s="5">
        <f t="shared" si="5"/>
        <v>0</v>
      </c>
      <c r="G39" s="31" t="s">
        <v>49</v>
      </c>
      <c r="H39" s="4"/>
      <c r="I39" s="4"/>
      <c r="J39" s="5">
        <f>H39-I39</f>
        <v>0</v>
      </c>
    </row>
    <row r="40" spans="2:10" x14ac:dyDescent="0.3">
      <c r="B40" s="31" t="s">
        <v>50</v>
      </c>
      <c r="C40" s="4"/>
      <c r="D40" s="4"/>
      <c r="E40" s="5">
        <f>C40-D40</f>
        <v>0</v>
      </c>
      <c r="G40" s="31" t="s">
        <v>51</v>
      </c>
      <c r="H40" s="4"/>
      <c r="I40" s="4"/>
      <c r="J40" s="5">
        <f>H40-I40</f>
        <v>0</v>
      </c>
    </row>
    <row r="41" spans="2:10" x14ac:dyDescent="0.3">
      <c r="B41" s="31" t="s">
        <v>52</v>
      </c>
      <c r="C41" s="4"/>
      <c r="D41" s="4"/>
      <c r="E41" s="5">
        <f>C41-D41</f>
        <v>0</v>
      </c>
      <c r="G41" s="31" t="s">
        <v>12</v>
      </c>
      <c r="H41" s="4"/>
      <c r="I41" s="4"/>
      <c r="J41" s="5">
        <f>H41-I41</f>
        <v>0</v>
      </c>
    </row>
    <row r="42" spans="2:10" x14ac:dyDescent="0.3">
      <c r="B42" s="31" t="s">
        <v>12</v>
      </c>
      <c r="C42" s="10"/>
      <c r="D42" s="10"/>
      <c r="E42" s="5">
        <f t="shared" si="5"/>
        <v>0</v>
      </c>
      <c r="G42" s="31" t="s">
        <v>12</v>
      </c>
      <c r="H42" s="4"/>
      <c r="I42" s="4"/>
      <c r="J42" s="5">
        <f>H42-I42</f>
        <v>0</v>
      </c>
    </row>
    <row r="43" spans="2:10" x14ac:dyDescent="0.3">
      <c r="B43" s="7" t="str">
        <f>"Total " &amp; Table20[[#Headers],[DAILY LIVING]]</f>
        <v>Total DAILY LIVING</v>
      </c>
      <c r="C43" s="8">
        <f>SUBTOTAL(9,Table20[Budget])</f>
        <v>0</v>
      </c>
      <c r="D43" s="8">
        <f>SUBTOTAL(9,Table20[Actual])</f>
        <v>0</v>
      </c>
      <c r="E43" s="9">
        <f>SUBTOTAL(9,Table20[Difference])</f>
        <v>0</v>
      </c>
      <c r="G43" s="31" t="s">
        <v>12</v>
      </c>
      <c r="H43" s="10"/>
      <c r="I43" s="10"/>
      <c r="J43" s="5">
        <f>H43-I43</f>
        <v>0</v>
      </c>
    </row>
    <row r="44" spans="2:10" x14ac:dyDescent="0.3">
      <c r="C44" s="11"/>
      <c r="D44" s="11"/>
      <c r="E44" s="11"/>
      <c r="G44" s="7" t="str">
        <f>"Total " &amp; Table8[[#Headers],[BUSINESS EXPENSE]]</f>
        <v>Total BUSINESS EXPENSE</v>
      </c>
      <c r="H44" s="8">
        <f>SUBTOTAL(9,Table8[Budget])</f>
        <v>0</v>
      </c>
      <c r="I44" s="8">
        <f>SUBTOTAL(9,Table8[Actual])</f>
        <v>0</v>
      </c>
      <c r="J44" s="9">
        <f>SUBTOTAL(9,Table8[Difference])</f>
        <v>0</v>
      </c>
    </row>
    <row r="45" spans="2:10" x14ac:dyDescent="0.3">
      <c r="B45" s="19" t="s">
        <v>53</v>
      </c>
      <c r="C45" s="19" t="s">
        <v>0</v>
      </c>
      <c r="D45" s="19" t="s">
        <v>1</v>
      </c>
      <c r="E45" s="19" t="s">
        <v>2</v>
      </c>
      <c r="H45" s="11"/>
      <c r="I45" s="11"/>
      <c r="J45" s="11"/>
    </row>
    <row r="46" spans="2:10" x14ac:dyDescent="0.3">
      <c r="B46" s="31" t="s">
        <v>54</v>
      </c>
      <c r="C46" s="4"/>
      <c r="D46" s="4"/>
      <c r="E46" s="5">
        <f t="shared" ref="E46:E53" si="6">C46-D46</f>
        <v>0</v>
      </c>
      <c r="G46" s="19" t="s">
        <v>55</v>
      </c>
      <c r="H46" s="19" t="s">
        <v>0</v>
      </c>
      <c r="I46" s="19" t="s">
        <v>1</v>
      </c>
      <c r="J46" s="19" t="s">
        <v>2</v>
      </c>
    </row>
    <row r="47" spans="2:10" x14ac:dyDescent="0.3">
      <c r="B47" s="31" t="s">
        <v>43</v>
      </c>
      <c r="C47" s="4"/>
      <c r="D47" s="4"/>
      <c r="E47" s="5">
        <f t="shared" si="6"/>
        <v>0</v>
      </c>
      <c r="G47" s="31" t="s">
        <v>56</v>
      </c>
      <c r="H47" s="4"/>
      <c r="I47" s="4"/>
      <c r="J47" s="5">
        <f t="shared" ref="J47:J57" si="7">H47-I47</f>
        <v>0</v>
      </c>
    </row>
    <row r="48" spans="2:10" x14ac:dyDescent="0.3">
      <c r="B48" s="31" t="s">
        <v>57</v>
      </c>
      <c r="C48" s="4"/>
      <c r="D48" s="4"/>
      <c r="E48" s="5">
        <f t="shared" si="6"/>
        <v>0</v>
      </c>
      <c r="G48" s="31" t="s">
        <v>58</v>
      </c>
      <c r="H48" s="4"/>
      <c r="I48" s="4"/>
      <c r="J48" s="5">
        <f t="shared" si="7"/>
        <v>0</v>
      </c>
    </row>
    <row r="49" spans="2:10" x14ac:dyDescent="0.3">
      <c r="B49" s="31" t="s">
        <v>59</v>
      </c>
      <c r="C49" s="4"/>
      <c r="D49" s="4"/>
      <c r="E49" s="5">
        <f t="shared" si="6"/>
        <v>0</v>
      </c>
      <c r="G49" s="31" t="s">
        <v>60</v>
      </c>
      <c r="H49" s="4"/>
      <c r="I49" s="4"/>
      <c r="J49" s="5">
        <f t="shared" si="7"/>
        <v>0</v>
      </c>
    </row>
    <row r="50" spans="2:10" x14ac:dyDescent="0.3">
      <c r="B50" s="31" t="s">
        <v>61</v>
      </c>
      <c r="C50" s="4"/>
      <c r="D50" s="4"/>
      <c r="E50" s="5">
        <f t="shared" si="6"/>
        <v>0</v>
      </c>
      <c r="G50" s="31" t="s">
        <v>62</v>
      </c>
      <c r="H50" s="4"/>
      <c r="I50" s="4"/>
      <c r="J50" s="5">
        <f t="shared" si="7"/>
        <v>0</v>
      </c>
    </row>
    <row r="51" spans="2:10" x14ac:dyDescent="0.3">
      <c r="B51" s="31" t="s">
        <v>63</v>
      </c>
      <c r="C51" s="4"/>
      <c r="D51" s="4"/>
      <c r="E51" s="5">
        <f t="shared" si="6"/>
        <v>0</v>
      </c>
      <c r="G51" s="31" t="s">
        <v>64</v>
      </c>
      <c r="H51" s="4"/>
      <c r="I51" s="4"/>
      <c r="J51" s="5">
        <f t="shared" si="7"/>
        <v>0</v>
      </c>
    </row>
    <row r="52" spans="2:10" x14ac:dyDescent="0.3">
      <c r="B52" s="31" t="s">
        <v>65</v>
      </c>
      <c r="C52" s="4"/>
      <c r="D52" s="4"/>
      <c r="E52" s="5">
        <f t="shared" si="6"/>
        <v>0</v>
      </c>
      <c r="G52" s="31" t="s">
        <v>66</v>
      </c>
      <c r="H52" s="4"/>
      <c r="I52" s="4"/>
      <c r="J52" s="5">
        <f t="shared" si="7"/>
        <v>0</v>
      </c>
    </row>
    <row r="53" spans="2:10" x14ac:dyDescent="0.3">
      <c r="B53" s="31" t="s">
        <v>12</v>
      </c>
      <c r="C53" s="10"/>
      <c r="D53" s="10"/>
      <c r="E53" s="5">
        <f t="shared" si="6"/>
        <v>0</v>
      </c>
      <c r="G53" s="31" t="s">
        <v>67</v>
      </c>
      <c r="H53" s="4"/>
      <c r="I53" s="4"/>
      <c r="J53" s="5">
        <f t="shared" si="7"/>
        <v>0</v>
      </c>
    </row>
    <row r="54" spans="2:10" x14ac:dyDescent="0.3">
      <c r="B54" s="7" t="str">
        <f>"Total " &amp; Table21[[#Headers],[CHILDREN]]</f>
        <v>Total CHILDREN</v>
      </c>
      <c r="C54" s="8">
        <f>SUBTOTAL(9,Table21[Budget])</f>
        <v>0</v>
      </c>
      <c r="D54" s="8">
        <f>SUBTOTAL(9,Table21[Actual])</f>
        <v>0</v>
      </c>
      <c r="E54" s="9">
        <f>SUBTOTAL(9,Table21[Difference])</f>
        <v>0</v>
      </c>
      <c r="G54" s="31" t="s">
        <v>68</v>
      </c>
      <c r="H54" s="4"/>
      <c r="I54" s="4"/>
      <c r="J54" s="5">
        <f t="shared" si="7"/>
        <v>0</v>
      </c>
    </row>
    <row r="55" spans="2:10" x14ac:dyDescent="0.3">
      <c r="C55" s="11"/>
      <c r="D55" s="11"/>
      <c r="E55" s="11"/>
      <c r="G55" s="31" t="s">
        <v>69</v>
      </c>
      <c r="H55" s="4"/>
      <c r="I55" s="4"/>
      <c r="J55" s="5">
        <f t="shared" si="7"/>
        <v>0</v>
      </c>
    </row>
    <row r="56" spans="2:10" x14ac:dyDescent="0.3">
      <c r="B56" s="19" t="s">
        <v>70</v>
      </c>
      <c r="C56" s="19" t="s">
        <v>0</v>
      </c>
      <c r="D56" s="19" t="s">
        <v>1</v>
      </c>
      <c r="E56" s="19" t="s">
        <v>2</v>
      </c>
      <c r="G56" s="31" t="s">
        <v>71</v>
      </c>
      <c r="H56" s="4"/>
      <c r="I56" s="4"/>
      <c r="J56" s="5">
        <f t="shared" si="7"/>
        <v>0</v>
      </c>
    </row>
    <row r="57" spans="2:10" x14ac:dyDescent="0.3">
      <c r="B57" s="31" t="s">
        <v>72</v>
      </c>
      <c r="C57" s="4"/>
      <c r="D57" s="4"/>
      <c r="E57" s="5">
        <f t="shared" ref="E57:E62" si="8">C57-D57</f>
        <v>0</v>
      </c>
      <c r="G57" s="31" t="s">
        <v>12</v>
      </c>
      <c r="H57" s="6"/>
      <c r="I57" s="6"/>
      <c r="J57" s="5">
        <f t="shared" si="7"/>
        <v>0</v>
      </c>
    </row>
    <row r="58" spans="2:10" x14ac:dyDescent="0.3">
      <c r="B58" s="31" t="s">
        <v>73</v>
      </c>
      <c r="C58" s="4"/>
      <c r="D58" s="4"/>
      <c r="E58" s="5">
        <f t="shared" si="8"/>
        <v>0</v>
      </c>
      <c r="G58" s="7" t="str">
        <f>"Total " &amp; Table10[[#Headers],[ENTERTAINMENT]]</f>
        <v>Total ENTERTAINMENT</v>
      </c>
      <c r="H58" s="8">
        <f>SUBTOTAL(9,Table10[Budget])</f>
        <v>0</v>
      </c>
      <c r="I58" s="8">
        <f>SUBTOTAL(9,Table10[Actual])</f>
        <v>0</v>
      </c>
      <c r="J58" s="9">
        <f>SUBTOTAL(9,Table10[Difference])</f>
        <v>0</v>
      </c>
    </row>
    <row r="59" spans="2:10" x14ac:dyDescent="0.3">
      <c r="B59" s="31" t="s">
        <v>74</v>
      </c>
      <c r="C59" s="4"/>
      <c r="D59" s="4"/>
      <c r="E59" s="5">
        <f t="shared" si="8"/>
        <v>0</v>
      </c>
      <c r="G59" s="12" t="s">
        <v>75</v>
      </c>
      <c r="H59" s="11"/>
      <c r="I59" s="11"/>
      <c r="J59" s="11"/>
    </row>
    <row r="60" spans="2:10" x14ac:dyDescent="0.3">
      <c r="B60" s="31" t="s">
        <v>76</v>
      </c>
      <c r="C60" s="4"/>
      <c r="D60" s="4"/>
      <c r="E60" s="5">
        <f t="shared" si="8"/>
        <v>0</v>
      </c>
      <c r="G60" s="19" t="s">
        <v>77</v>
      </c>
      <c r="H60" s="19" t="s">
        <v>0</v>
      </c>
      <c r="I60" s="19" t="s">
        <v>1</v>
      </c>
      <c r="J60" s="19" t="s">
        <v>2</v>
      </c>
    </row>
    <row r="61" spans="2:10" x14ac:dyDescent="0.3">
      <c r="B61" s="31" t="s">
        <v>78</v>
      </c>
      <c r="C61" s="4"/>
      <c r="D61" s="4"/>
      <c r="E61" s="5">
        <f t="shared" si="8"/>
        <v>0</v>
      </c>
      <c r="G61" s="31" t="s">
        <v>79</v>
      </c>
      <c r="H61" s="4"/>
      <c r="I61" s="4"/>
      <c r="J61" s="5">
        <f>H61-I61</f>
        <v>0</v>
      </c>
    </row>
    <row r="62" spans="2:10" x14ac:dyDescent="0.3">
      <c r="B62" s="31" t="s">
        <v>12</v>
      </c>
      <c r="C62" s="10"/>
      <c r="D62" s="10"/>
      <c r="E62" s="5">
        <f t="shared" si="8"/>
        <v>0</v>
      </c>
      <c r="G62" s="31" t="s">
        <v>54</v>
      </c>
      <c r="H62" s="4"/>
      <c r="I62" s="4"/>
      <c r="J62" s="5">
        <f>H62-I62</f>
        <v>0</v>
      </c>
    </row>
    <row r="63" spans="2:10" x14ac:dyDescent="0.3">
      <c r="B63" s="7" t="str">
        <f>"Total " &amp; Table19[[#Headers],[TRANSPORTATION]]</f>
        <v>Total TRANSPORTATION</v>
      </c>
      <c r="C63" s="8">
        <f>SUBTOTAL(9,Table19[Budget])</f>
        <v>0</v>
      </c>
      <c r="D63" s="8">
        <f>SUBTOTAL(9,Table19[Actual])</f>
        <v>0</v>
      </c>
      <c r="E63" s="9">
        <f>SUBTOTAL(9,Table19[Difference])</f>
        <v>0</v>
      </c>
      <c r="G63" s="31" t="s">
        <v>80</v>
      </c>
      <c r="H63" s="4"/>
      <c r="I63" s="4"/>
      <c r="J63" s="5">
        <f>H63-I63</f>
        <v>0</v>
      </c>
    </row>
    <row r="64" spans="2:10" x14ac:dyDescent="0.3">
      <c r="C64" s="11"/>
      <c r="D64" s="11"/>
      <c r="E64" s="11"/>
      <c r="G64" s="31" t="s">
        <v>12</v>
      </c>
      <c r="H64" s="10"/>
      <c r="I64" s="10"/>
      <c r="J64" s="5">
        <f>H64-I64</f>
        <v>0</v>
      </c>
    </row>
    <row r="65" spans="2:10" x14ac:dyDescent="0.3">
      <c r="B65" s="19" t="s">
        <v>81</v>
      </c>
      <c r="C65" s="19" t="s">
        <v>0</v>
      </c>
      <c r="D65" s="19" t="s">
        <v>1</v>
      </c>
      <c r="E65" s="19" t="s">
        <v>2</v>
      </c>
      <c r="G65" s="7" t="str">
        <f>"Total " &amp; Table11[[#Headers],[PETS]]</f>
        <v>Total PETS</v>
      </c>
      <c r="H65" s="8">
        <f>SUBTOTAL(9,Table11[Budget])</f>
        <v>0</v>
      </c>
      <c r="I65" s="8">
        <f>SUBTOTAL(9,Table11[Actual])</f>
        <v>0</v>
      </c>
      <c r="J65" s="9">
        <f>SUBTOTAL(9,Table11[Difference])</f>
        <v>0</v>
      </c>
    </row>
    <row r="66" spans="2:10" x14ac:dyDescent="0.3">
      <c r="B66" s="31" t="s">
        <v>82</v>
      </c>
      <c r="C66" s="4"/>
      <c r="D66" s="4"/>
      <c r="E66" s="5">
        <f t="shared" ref="E66:E70" si="9">C66-D66</f>
        <v>0</v>
      </c>
      <c r="H66" s="11"/>
      <c r="I66" s="11"/>
      <c r="J66" s="11"/>
    </row>
    <row r="67" spans="2:10" x14ac:dyDescent="0.3">
      <c r="B67" s="31" t="s">
        <v>83</v>
      </c>
      <c r="C67" s="4"/>
      <c r="D67" s="4"/>
      <c r="E67" s="5">
        <f t="shared" si="9"/>
        <v>0</v>
      </c>
      <c r="G67" s="19" t="s">
        <v>84</v>
      </c>
      <c r="H67" s="19" t="s">
        <v>0</v>
      </c>
      <c r="I67" s="19" t="s">
        <v>1</v>
      </c>
      <c r="J67" s="19" t="s">
        <v>2</v>
      </c>
    </row>
    <row r="68" spans="2:10" x14ac:dyDescent="0.3">
      <c r="B68" s="31" t="s">
        <v>85</v>
      </c>
      <c r="C68" s="4"/>
      <c r="D68" s="4"/>
      <c r="E68" s="5">
        <f t="shared" si="9"/>
        <v>0</v>
      </c>
      <c r="G68" s="31" t="s">
        <v>86</v>
      </c>
      <c r="H68" s="4"/>
      <c r="I68" s="4"/>
      <c r="J68" s="5">
        <f t="shared" ref="J68:J72" si="10">H68-I68</f>
        <v>0</v>
      </c>
    </row>
    <row r="69" spans="2:10" x14ac:dyDescent="0.3">
      <c r="B69" s="31" t="s">
        <v>87</v>
      </c>
      <c r="C69" s="4"/>
      <c r="D69" s="4"/>
      <c r="E69" s="5">
        <f t="shared" si="9"/>
        <v>0</v>
      </c>
      <c r="G69" s="31" t="s">
        <v>88</v>
      </c>
      <c r="H69" s="4"/>
      <c r="I69" s="4"/>
      <c r="J69" s="5">
        <f t="shared" si="10"/>
        <v>0</v>
      </c>
    </row>
    <row r="70" spans="2:10" x14ac:dyDescent="0.3">
      <c r="B70" s="31" t="s">
        <v>12</v>
      </c>
      <c r="C70" s="10"/>
      <c r="D70" s="10"/>
      <c r="E70" s="5">
        <f t="shared" si="9"/>
        <v>0</v>
      </c>
      <c r="G70" s="31" t="s">
        <v>89</v>
      </c>
      <c r="H70" s="4"/>
      <c r="I70" s="4"/>
      <c r="J70" s="5">
        <f t="shared" si="10"/>
        <v>0</v>
      </c>
    </row>
    <row r="71" spans="2:10" x14ac:dyDescent="0.3">
      <c r="B71" s="7" t="str">
        <f>"Total " &amp; Table15[[#Headers],[HEALTH]]</f>
        <v>Total HEALTH</v>
      </c>
      <c r="C71" s="8">
        <f>SUBTOTAL(9,Table15[Budget])</f>
        <v>0</v>
      </c>
      <c r="D71" s="8">
        <f>SUBTOTAL(9,Table15[Actual])</f>
        <v>0</v>
      </c>
      <c r="E71" s="9">
        <f>SUBTOTAL(9,Table15[Difference])</f>
        <v>0</v>
      </c>
      <c r="G71" s="31" t="s">
        <v>90</v>
      </c>
      <c r="H71" s="4"/>
      <c r="I71" s="4"/>
      <c r="J71" s="5">
        <f t="shared" si="10"/>
        <v>0</v>
      </c>
    </row>
    <row r="72" spans="2:10" x14ac:dyDescent="0.3">
      <c r="B72" s="12" t="s">
        <v>3</v>
      </c>
      <c r="C72" s="11"/>
      <c r="D72" s="11"/>
      <c r="E72" s="11"/>
      <c r="G72" s="31" t="s">
        <v>12</v>
      </c>
      <c r="H72" s="10"/>
      <c r="I72" s="10"/>
      <c r="J72" s="5">
        <f t="shared" si="10"/>
        <v>0</v>
      </c>
    </row>
    <row r="73" spans="2:10" x14ac:dyDescent="0.3">
      <c r="B73" s="19" t="s">
        <v>91</v>
      </c>
      <c r="C73" s="19" t="s">
        <v>0</v>
      </c>
      <c r="D73" s="19" t="s">
        <v>1</v>
      </c>
      <c r="E73" s="19" t="s">
        <v>2</v>
      </c>
      <c r="G73" s="7" t="str">
        <f>"Total " &amp; Table12[[#Headers],[SUBSCRIPTIONS]]</f>
        <v>Total SUBSCRIPTIONS</v>
      </c>
      <c r="H73" s="8">
        <f>SUBTOTAL(9,Table12[Budget])</f>
        <v>0</v>
      </c>
      <c r="I73" s="8">
        <f>SUBTOTAL(9,Table12[Actual])</f>
        <v>0</v>
      </c>
      <c r="J73" s="9">
        <f>SUBTOTAL(9,Table12[Difference])</f>
        <v>0</v>
      </c>
    </row>
    <row r="74" spans="2:10" x14ac:dyDescent="0.3">
      <c r="B74" s="31" t="s">
        <v>92</v>
      </c>
      <c r="C74" s="4"/>
      <c r="D74" s="4"/>
      <c r="E74" s="5">
        <f t="shared" ref="E74:E78" si="11">C74-D74</f>
        <v>0</v>
      </c>
      <c r="H74" s="11"/>
      <c r="I74" s="11"/>
      <c r="J74" s="11"/>
    </row>
    <row r="75" spans="2:10" x14ac:dyDescent="0.3">
      <c r="B75" s="31" t="s">
        <v>93</v>
      </c>
      <c r="C75" s="4"/>
      <c r="D75" s="4"/>
      <c r="E75" s="5">
        <f t="shared" si="11"/>
        <v>0</v>
      </c>
      <c r="G75" s="19" t="s">
        <v>94</v>
      </c>
      <c r="H75" s="19" t="s">
        <v>0</v>
      </c>
      <c r="I75" s="19" t="s">
        <v>1</v>
      </c>
      <c r="J75" s="19" t="s">
        <v>2</v>
      </c>
    </row>
    <row r="76" spans="2:10" x14ac:dyDescent="0.3">
      <c r="B76" s="31" t="s">
        <v>95</v>
      </c>
      <c r="C76" s="4"/>
      <c r="D76" s="4"/>
      <c r="E76" s="5">
        <f t="shared" si="11"/>
        <v>0</v>
      </c>
      <c r="G76" s="31" t="s">
        <v>96</v>
      </c>
      <c r="H76" s="4"/>
      <c r="I76" s="4"/>
      <c r="J76" s="5">
        <f t="shared" ref="J76:J81" si="12">H76-I76</f>
        <v>0</v>
      </c>
    </row>
    <row r="77" spans="2:10" x14ac:dyDescent="0.3">
      <c r="B77" s="31" t="s">
        <v>97</v>
      </c>
      <c r="C77" s="4"/>
      <c r="D77" s="4"/>
      <c r="E77" s="5">
        <f t="shared" si="11"/>
        <v>0</v>
      </c>
      <c r="G77" s="31" t="s">
        <v>98</v>
      </c>
      <c r="H77" s="4"/>
      <c r="I77" s="4"/>
      <c r="J77" s="5">
        <f t="shared" si="12"/>
        <v>0</v>
      </c>
    </row>
    <row r="78" spans="2:10" x14ac:dyDescent="0.3">
      <c r="B78" s="31" t="s">
        <v>12</v>
      </c>
      <c r="C78" s="10"/>
      <c r="D78" s="10"/>
      <c r="E78" s="5">
        <f t="shared" si="11"/>
        <v>0</v>
      </c>
      <c r="G78" s="31" t="s">
        <v>79</v>
      </c>
      <c r="H78" s="4"/>
      <c r="I78" s="4"/>
      <c r="J78" s="5">
        <f t="shared" si="12"/>
        <v>0</v>
      </c>
    </row>
    <row r="79" spans="2:10" x14ac:dyDescent="0.3">
      <c r="B79" s="7" t="str">
        <f>"Total " &amp; Table16[[#Headers],[INSURANCE]]</f>
        <v>Total INSURANCE</v>
      </c>
      <c r="C79" s="8">
        <f>SUBTOTAL(9,Table16[Budget])</f>
        <v>0</v>
      </c>
      <c r="D79" s="8">
        <f>SUBTOTAL(9,Table16[Actual])</f>
        <v>0</v>
      </c>
      <c r="E79" s="9">
        <f>SUBTOTAL(9,Table16[Difference])</f>
        <v>0</v>
      </c>
      <c r="F79" s="13"/>
      <c r="G79" s="31" t="s">
        <v>99</v>
      </c>
      <c r="H79" s="4"/>
      <c r="I79" s="4"/>
      <c r="J79" s="5">
        <f t="shared" si="12"/>
        <v>0</v>
      </c>
    </row>
    <row r="80" spans="2:10" x14ac:dyDescent="0.3">
      <c r="C80" s="11"/>
      <c r="D80" s="11"/>
      <c r="E80" s="11"/>
      <c r="F80" s="13"/>
      <c r="G80" s="31" t="s">
        <v>100</v>
      </c>
      <c r="H80" s="4"/>
      <c r="I80" s="4"/>
      <c r="J80" s="5">
        <f t="shared" si="12"/>
        <v>0</v>
      </c>
    </row>
    <row r="81" spans="2:10" x14ac:dyDescent="0.3">
      <c r="B81" s="19" t="s">
        <v>101</v>
      </c>
      <c r="C81" s="19" t="s">
        <v>0</v>
      </c>
      <c r="D81" s="19" t="s">
        <v>1</v>
      </c>
      <c r="E81" s="19" t="s">
        <v>2</v>
      </c>
      <c r="F81" s="13"/>
      <c r="G81" s="31" t="s">
        <v>12</v>
      </c>
      <c r="H81" s="10"/>
      <c r="I81" s="10"/>
      <c r="J81" s="5">
        <f t="shared" si="12"/>
        <v>0</v>
      </c>
    </row>
    <row r="82" spans="2:10" x14ac:dyDescent="0.3">
      <c r="B82" s="31" t="s">
        <v>102</v>
      </c>
      <c r="C82" s="4"/>
      <c r="D82" s="4"/>
      <c r="E82" s="5">
        <f>C82-D82</f>
        <v>0</v>
      </c>
      <c r="F82" s="13"/>
      <c r="G82" s="7" t="str">
        <f>"Total " &amp; Table13[[#Headers],[VACATION]]</f>
        <v>Total VACATION</v>
      </c>
      <c r="H82" s="8">
        <f>SUBTOTAL(9,Table13[Budget])</f>
        <v>0</v>
      </c>
      <c r="I82" s="8">
        <f>SUBTOTAL(9,Table13[Actual])</f>
        <v>0</v>
      </c>
      <c r="J82" s="9">
        <f>SUBTOTAL(9,Table13[Difference])</f>
        <v>0</v>
      </c>
    </row>
    <row r="83" spans="2:10" x14ac:dyDescent="0.3">
      <c r="B83" s="31" t="s">
        <v>103</v>
      </c>
      <c r="C83" s="4"/>
      <c r="D83" s="4"/>
      <c r="E83" s="5">
        <f>C83-D83</f>
        <v>0</v>
      </c>
      <c r="H83" s="11"/>
      <c r="I83" s="11"/>
      <c r="J83" s="11"/>
    </row>
    <row r="84" spans="2:10" x14ac:dyDescent="0.3">
      <c r="B84" s="31" t="s">
        <v>12</v>
      </c>
      <c r="C84" s="10"/>
      <c r="D84" s="10"/>
      <c r="E84" s="5">
        <f>C84-D84</f>
        <v>0</v>
      </c>
      <c r="G84" s="19" t="s">
        <v>104</v>
      </c>
      <c r="H84" s="19" t="s">
        <v>0</v>
      </c>
      <c r="I84" s="19" t="s">
        <v>1</v>
      </c>
      <c r="J84" s="19" t="s">
        <v>2</v>
      </c>
    </row>
    <row r="85" spans="2:10" x14ac:dyDescent="0.3">
      <c r="B85" s="7" t="str">
        <f>"Total " &amp; Table17[[#Headers],[EDUCATION]]</f>
        <v>Total EDUCATION</v>
      </c>
      <c r="C85" s="8">
        <f>SUBTOTAL(9,Table17[Budget])</f>
        <v>0</v>
      </c>
      <c r="D85" s="8">
        <f>SUBTOTAL(9,Table17[Actual])</f>
        <v>0</v>
      </c>
      <c r="E85" s="9">
        <f>SUBTOTAL(9,Table17[Difference])</f>
        <v>0</v>
      </c>
      <c r="F85" s="13"/>
      <c r="G85" s="31" t="s">
        <v>105</v>
      </c>
      <c r="H85" s="4"/>
      <c r="I85" s="4"/>
      <c r="J85" s="5">
        <f t="shared" ref="J85:J91" si="13">H85-I85</f>
        <v>0</v>
      </c>
    </row>
    <row r="86" spans="2:10" x14ac:dyDescent="0.3">
      <c r="C86" s="11"/>
      <c r="D86" s="11"/>
      <c r="E86" s="11"/>
      <c r="F86" s="13"/>
      <c r="G86" s="31" t="s">
        <v>106</v>
      </c>
      <c r="H86" s="4"/>
      <c r="I86" s="4"/>
      <c r="J86" s="5">
        <f t="shared" si="13"/>
        <v>0</v>
      </c>
    </row>
    <row r="87" spans="2:10" x14ac:dyDescent="0.3">
      <c r="B87" s="19" t="s">
        <v>107</v>
      </c>
      <c r="C87" s="19" t="s">
        <v>0</v>
      </c>
      <c r="D87" s="19" t="s">
        <v>1</v>
      </c>
      <c r="E87" s="19" t="s">
        <v>2</v>
      </c>
      <c r="F87" s="13"/>
      <c r="G87" s="31" t="s">
        <v>12</v>
      </c>
      <c r="H87" s="4"/>
      <c r="I87" s="4"/>
      <c r="J87" s="5">
        <f t="shared" si="13"/>
        <v>0</v>
      </c>
    </row>
    <row r="88" spans="2:10" x14ac:dyDescent="0.3">
      <c r="B88" s="31" t="s">
        <v>108</v>
      </c>
      <c r="C88" s="4"/>
      <c r="D88" s="4"/>
      <c r="E88" s="5">
        <f>C88-D88</f>
        <v>0</v>
      </c>
      <c r="F88" s="12" t="s">
        <v>3</v>
      </c>
      <c r="G88" s="31" t="s">
        <v>12</v>
      </c>
      <c r="H88" s="4"/>
      <c r="I88" s="4"/>
      <c r="J88" s="5">
        <f t="shared" si="13"/>
        <v>0</v>
      </c>
    </row>
    <row r="89" spans="2:10" x14ac:dyDescent="0.3">
      <c r="B89" s="31" t="s">
        <v>109</v>
      </c>
      <c r="C89" s="4"/>
      <c r="D89" s="4"/>
      <c r="E89" s="5">
        <f>C89-D89</f>
        <v>0</v>
      </c>
      <c r="F89" s="13"/>
      <c r="G89" s="31" t="s">
        <v>12</v>
      </c>
      <c r="H89" s="4"/>
      <c r="I89" s="4"/>
      <c r="J89" s="5">
        <f>H89-I89</f>
        <v>0</v>
      </c>
    </row>
    <row r="90" spans="2:10" x14ac:dyDescent="0.3">
      <c r="B90" s="31" t="s">
        <v>110</v>
      </c>
      <c r="C90" s="4"/>
      <c r="D90" s="4"/>
      <c r="E90" s="5">
        <f>C90-D90</f>
        <v>0</v>
      </c>
      <c r="F90" s="13"/>
      <c r="G90" s="31" t="s">
        <v>12</v>
      </c>
      <c r="H90" s="4"/>
      <c r="I90" s="4"/>
      <c r="J90" s="5">
        <f t="shared" si="13"/>
        <v>0</v>
      </c>
    </row>
    <row r="91" spans="2:10" x14ac:dyDescent="0.3">
      <c r="B91" s="31" t="s">
        <v>12</v>
      </c>
      <c r="C91" s="10"/>
      <c r="D91" s="10"/>
      <c r="E91" s="5">
        <f>C91-D91</f>
        <v>0</v>
      </c>
      <c r="F91" s="13"/>
      <c r="G91" s="31" t="s">
        <v>12</v>
      </c>
      <c r="H91" s="10"/>
      <c r="I91" s="10"/>
      <c r="J91" s="5">
        <f t="shared" si="13"/>
        <v>0</v>
      </c>
    </row>
    <row r="92" spans="2:10" x14ac:dyDescent="0.3">
      <c r="B92" s="7" t="str">
        <f>"Total " &amp; Table18[[#Headers],[CHARITY/GIFTS]]</f>
        <v>Total CHARITY/GIFTS</v>
      </c>
      <c r="C92" s="8">
        <f>SUBTOTAL(9,Table18[Budget])</f>
        <v>0</v>
      </c>
      <c r="D92" s="8">
        <f>SUBTOTAL(9,Table18[Actual])</f>
        <v>0</v>
      </c>
      <c r="E92" s="9">
        <f>SUBTOTAL(9,Table18[Difference])</f>
        <v>0</v>
      </c>
      <c r="F92" s="13"/>
      <c r="G92" s="7" t="str">
        <f>"Total " &amp; Table14[[#Headers],[MISCELLANEOUS]]</f>
        <v>Total MISCELLANEOUS</v>
      </c>
      <c r="H92" s="8">
        <f>SUBTOTAL(9,Table14[Budget])</f>
        <v>0</v>
      </c>
      <c r="I92" s="8">
        <f>SUBTOTAL(9,Table14[Actual])</f>
        <v>0</v>
      </c>
      <c r="J92" s="9">
        <f>SUBTOTAL(9,Table14[Difference])</f>
        <v>0</v>
      </c>
    </row>
    <row r="93" spans="2:10" x14ac:dyDescent="0.3">
      <c r="F93" s="13"/>
      <c r="G93" s="13"/>
    </row>
    <row r="94" spans="2:10" x14ac:dyDescent="0.3">
      <c r="G94" s="13"/>
    </row>
    <row r="95" spans="2:10" x14ac:dyDescent="0.3">
      <c r="G95" s="13"/>
    </row>
    <row r="96" spans="2:10" x14ac:dyDescent="0.3">
      <c r="F96" s="13"/>
      <c r="G96" s="13"/>
    </row>
    <row r="97" spans="6:7" x14ac:dyDescent="0.3">
      <c r="F97" s="13"/>
      <c r="G97" s="13"/>
    </row>
    <row r="98" spans="6:7" x14ac:dyDescent="0.3">
      <c r="F98" s="13"/>
      <c r="G98" s="13"/>
    </row>
    <row r="99" spans="6:7" x14ac:dyDescent="0.3">
      <c r="F99" s="13"/>
    </row>
    <row r="100" spans="6:7" x14ac:dyDescent="0.3">
      <c r="F100" s="13"/>
    </row>
    <row r="101" spans="6:7" x14ac:dyDescent="0.3">
      <c r="F101" s="13"/>
      <c r="G101" s="13"/>
    </row>
    <row r="102" spans="6:7" x14ac:dyDescent="0.3">
      <c r="F102" s="13"/>
      <c r="G102" s="13"/>
    </row>
    <row r="103" spans="6:7" x14ac:dyDescent="0.3">
      <c r="F103" s="13"/>
      <c r="G103" s="13"/>
    </row>
    <row r="104" spans="6:7" x14ac:dyDescent="0.3">
      <c r="F104" s="13"/>
      <c r="G104" s="13"/>
    </row>
    <row r="105" spans="6:7" x14ac:dyDescent="0.3">
      <c r="F105" s="13"/>
      <c r="G105" s="13"/>
    </row>
    <row r="106" spans="6:7" x14ac:dyDescent="0.3">
      <c r="G106" s="13"/>
    </row>
    <row r="107" spans="6:7" x14ac:dyDescent="0.3">
      <c r="G107" s="13"/>
    </row>
    <row r="108" spans="6:7" x14ac:dyDescent="0.3">
      <c r="G108" s="13"/>
    </row>
    <row r="109" spans="6:7" x14ac:dyDescent="0.3">
      <c r="G109" s="13"/>
    </row>
    <row r="110" spans="6:7" x14ac:dyDescent="0.3">
      <c r="G110" s="13"/>
    </row>
    <row r="146" spans="6:7" x14ac:dyDescent="0.3">
      <c r="F146" s="13"/>
    </row>
    <row r="147" spans="6:7" x14ac:dyDescent="0.3">
      <c r="F147" s="13"/>
    </row>
    <row r="148" spans="6:7" x14ac:dyDescent="0.3">
      <c r="F148" s="13"/>
    </row>
    <row r="149" spans="6:7" x14ac:dyDescent="0.3">
      <c r="F149" s="13"/>
    </row>
    <row r="150" spans="6:7" x14ac:dyDescent="0.3">
      <c r="F150" s="13"/>
    </row>
    <row r="151" spans="6:7" x14ac:dyDescent="0.3">
      <c r="F151" s="13"/>
      <c r="G151" s="13"/>
    </row>
    <row r="152" spans="6:7" x14ac:dyDescent="0.3">
      <c r="F152" s="13"/>
      <c r="G152" s="13"/>
    </row>
    <row r="153" spans="6:7" x14ac:dyDescent="0.3">
      <c r="G153" s="13"/>
    </row>
    <row r="154" spans="6:7" x14ac:dyDescent="0.3">
      <c r="G154" s="13"/>
    </row>
    <row r="155" spans="6:7" x14ac:dyDescent="0.3">
      <c r="F155" s="13"/>
      <c r="G155" s="13"/>
    </row>
    <row r="156" spans="6:7" x14ac:dyDescent="0.3">
      <c r="F156" s="13"/>
      <c r="G156" s="13"/>
    </row>
    <row r="157" spans="6:7" x14ac:dyDescent="0.3">
      <c r="F157" s="13"/>
      <c r="G157" s="13"/>
    </row>
    <row r="158" spans="6:7" x14ac:dyDescent="0.3">
      <c r="F158" s="13"/>
    </row>
    <row r="159" spans="6:7" x14ac:dyDescent="0.3">
      <c r="F159" s="13"/>
    </row>
    <row r="160" spans="6:7" x14ac:dyDescent="0.3">
      <c r="F160" s="13"/>
      <c r="G160" s="13"/>
    </row>
    <row r="161" spans="6:7" x14ac:dyDescent="0.3">
      <c r="F161" s="13"/>
      <c r="G161" s="13"/>
    </row>
    <row r="162" spans="6:7" x14ac:dyDescent="0.3">
      <c r="G162" s="13"/>
    </row>
    <row r="163" spans="6:7" x14ac:dyDescent="0.3">
      <c r="G163" s="13"/>
    </row>
    <row r="164" spans="6:7" x14ac:dyDescent="0.3">
      <c r="G164" s="13"/>
    </row>
    <row r="165" spans="6:7" x14ac:dyDescent="0.3">
      <c r="G165" s="13"/>
    </row>
    <row r="166" spans="6:7" x14ac:dyDescent="0.3">
      <c r="G166" s="13"/>
    </row>
  </sheetData>
  <mergeCells count="2">
    <mergeCell ref="B1:J1"/>
    <mergeCell ref="B3:C3"/>
  </mergeCells>
  <conditionalFormatting sqref="E9:E14 J9:J14 J17:J23 E17:E29 J27:J35 E33:E42 J39:J43 E46:E53 J47:J57 E57:E62 J61:J64 E66:E70 E74:E78 J76:J81 E82:E84 J85:J91 E88:E91">
    <cfRule type="cellIs" dxfId="3" priority="5" stopIfTrue="1" operator="lessThan">
      <formula>0</formula>
    </cfRule>
  </conditionalFormatting>
  <conditionalFormatting sqref="J4:J6">
    <cfRule type="cellIs" dxfId="2" priority="1" operator="lessThan">
      <formula>0</formula>
    </cfRule>
    <cfRule type="cellIs" dxfId="1" priority="2" operator="greaterThan">
      <formula>0</formula>
    </cfRule>
  </conditionalFormatting>
  <conditionalFormatting sqref="J68:J72">
    <cfRule type="cellIs" dxfId="0" priority="4" stopIfTrue="1" operator="lessThan">
      <formula>0</formula>
    </cfRule>
  </conditionalFormatting>
  <pageMargins left="0.7" right="0.7" top="0.75" bottom="0.75" header="0.3" footer="0.3"/>
  <drawing r:id="rId1"/>
  <tableParts count="18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Turboszkolenia.pl; Rafal Halasa</dc:creator>
  <cp:lastModifiedBy>Rafał Hałasa</cp:lastModifiedBy>
  <dcterms:created xsi:type="dcterms:W3CDTF">2015-06-05T18:17:20Z</dcterms:created>
  <dcterms:modified xsi:type="dcterms:W3CDTF">2025-10-25T11:53:22Z</dcterms:modified>
</cp:coreProperties>
</file>